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D:\数据20211219\JC-5411\0 JC-5411 肝\20220121 proof\supplementary materials\Figure 2\"/>
    </mc:Choice>
  </mc:AlternateContent>
  <xr:revisionPtr revIDLastSave="0" documentId="13_ncr:1_{8092570D-9637-47F7-8779-1BA2FFA63F28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ALT" sheetId="7" r:id="rId1"/>
    <sheet name="AST" sheetId="8" r:id="rId2"/>
    <sheet name="LDH" sheetId="9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8" l="1"/>
  <c r="E20" i="8"/>
  <c r="D20" i="8"/>
  <c r="C20" i="8"/>
  <c r="B20" i="8"/>
  <c r="G22" i="7"/>
  <c r="F22" i="7"/>
  <c r="E22" i="7"/>
  <c r="D22" i="7"/>
  <c r="C22" i="7"/>
  <c r="B22" i="7"/>
  <c r="B21" i="9"/>
  <c r="B28" i="9" l="1"/>
  <c r="B27" i="9"/>
  <c r="B35" i="9"/>
  <c r="F32" i="9"/>
  <c r="F40" i="9" s="1"/>
  <c r="E32" i="9"/>
  <c r="E40" i="9" s="1"/>
  <c r="C32" i="9"/>
  <c r="C40" i="9" s="1"/>
  <c r="B31" i="9"/>
  <c r="B39" i="9" s="1"/>
  <c r="E30" i="9"/>
  <c r="E38" i="9" s="1"/>
  <c r="F28" i="9"/>
  <c r="F36" i="9" s="1"/>
  <c r="M19" i="9"/>
  <c r="D32" i="9" s="1"/>
  <c r="D40" i="9" s="1"/>
  <c r="M18" i="9"/>
  <c r="D31" i="9" s="1"/>
  <c r="D39" i="9" s="1"/>
  <c r="M17" i="9"/>
  <c r="F30" i="9" s="1"/>
  <c r="F38" i="9" s="1"/>
  <c r="M16" i="9"/>
  <c r="B29" i="9" s="1"/>
  <c r="B37" i="9" s="1"/>
  <c r="M15" i="9"/>
  <c r="E28" i="9" s="1"/>
  <c r="E36" i="9" s="1"/>
  <c r="M14" i="9"/>
  <c r="C27" i="9" s="1"/>
  <c r="C35" i="9" s="1"/>
  <c r="C29" i="9" l="1"/>
  <c r="C37" i="9" s="1"/>
  <c r="D29" i="9"/>
  <c r="D37" i="9" s="1"/>
  <c r="C31" i="9"/>
  <c r="C39" i="9" s="1"/>
  <c r="C28" i="9"/>
  <c r="C36" i="9" s="1"/>
  <c r="F29" i="9"/>
  <c r="F37" i="9" s="1"/>
  <c r="E31" i="9"/>
  <c r="E39" i="9" s="1"/>
  <c r="E27" i="9"/>
  <c r="E35" i="9" s="1"/>
  <c r="F27" i="9"/>
  <c r="F35" i="9" s="1"/>
  <c r="D28" i="9"/>
  <c r="D36" i="9" s="1"/>
  <c r="B30" i="9"/>
  <c r="B38" i="9" s="1"/>
  <c r="F31" i="9"/>
  <c r="F39" i="9" s="1"/>
  <c r="B36" i="9"/>
  <c r="E29" i="9"/>
  <c r="E37" i="9" s="1"/>
  <c r="C30" i="9"/>
  <c r="C38" i="9" s="1"/>
  <c r="B32" i="9"/>
  <c r="B40" i="9" s="1"/>
  <c r="D27" i="9"/>
  <c r="D35" i="9" s="1"/>
  <c r="C83" i="8"/>
  <c r="C91" i="8" s="1"/>
  <c r="D83" i="8"/>
  <c r="D91" i="8" s="1"/>
  <c r="E83" i="8"/>
  <c r="E91" i="8" s="1"/>
  <c r="C82" i="8"/>
  <c r="C90" i="8" s="1"/>
  <c r="D82" i="8"/>
  <c r="D90" i="8" s="1"/>
  <c r="E82" i="8"/>
  <c r="E90" i="8" s="1"/>
  <c r="F82" i="8"/>
  <c r="F90" i="8" s="1"/>
  <c r="C81" i="8"/>
  <c r="C89" i="8" s="1"/>
  <c r="D81" i="8"/>
  <c r="D89" i="8" s="1"/>
  <c r="E81" i="8"/>
  <c r="E89" i="8" s="1"/>
  <c r="F81" i="8"/>
  <c r="F89" i="8" s="1"/>
  <c r="C80" i="8"/>
  <c r="C88" i="8" s="1"/>
  <c r="D80" i="8"/>
  <c r="D88" i="8" s="1"/>
  <c r="E80" i="8"/>
  <c r="E88" i="8" s="1"/>
  <c r="C79" i="8"/>
  <c r="C87" i="8" s="1"/>
  <c r="D79" i="8"/>
  <c r="D87" i="8" s="1"/>
  <c r="E79" i="8"/>
  <c r="E87" i="8" s="1"/>
  <c r="B79" i="8"/>
  <c r="B87" i="8" s="1"/>
  <c r="B80" i="8"/>
  <c r="B88" i="8" s="1"/>
  <c r="B81" i="8"/>
  <c r="B89" i="8" s="1"/>
  <c r="B82" i="8"/>
  <c r="B90" i="8" s="1"/>
  <c r="B83" i="8"/>
  <c r="B91" i="8" s="1"/>
  <c r="C78" i="8"/>
  <c r="C86" i="8" s="1"/>
  <c r="B78" i="8"/>
  <c r="B86" i="8" s="1"/>
  <c r="C40" i="8"/>
  <c r="C48" i="8" s="1"/>
  <c r="C44" i="8"/>
  <c r="C52" i="8" s="1"/>
  <c r="D44" i="8"/>
  <c r="E44" i="8"/>
  <c r="F44" i="8"/>
  <c r="F52" i="8" s="1"/>
  <c r="C43" i="8"/>
  <c r="D43" i="8"/>
  <c r="E43" i="8"/>
  <c r="F43" i="8"/>
  <c r="C42" i="8"/>
  <c r="C50" i="8" s="1"/>
  <c r="D42" i="8"/>
  <c r="D50" i="8" s="1"/>
  <c r="E42" i="8"/>
  <c r="E50" i="8" s="1"/>
  <c r="F42" i="8"/>
  <c r="F50" i="8" s="1"/>
  <c r="C41" i="8"/>
  <c r="C49" i="8" s="1"/>
  <c r="D41" i="8"/>
  <c r="D49" i="8" s="1"/>
  <c r="E41" i="8"/>
  <c r="E49" i="8" s="1"/>
  <c r="F41" i="8"/>
  <c r="F49" i="8" s="1"/>
  <c r="D40" i="8"/>
  <c r="D48" i="8" s="1"/>
  <c r="E40" i="8"/>
  <c r="E48" i="8" s="1"/>
  <c r="F40" i="8"/>
  <c r="F48" i="8" s="1"/>
  <c r="B40" i="8"/>
  <c r="B48" i="8" s="1"/>
  <c r="B41" i="8"/>
  <c r="B49" i="8" s="1"/>
  <c r="B42" i="8"/>
  <c r="B43" i="8"/>
  <c r="B51" i="8" s="1"/>
  <c r="B44" i="8"/>
  <c r="B52" i="8" s="1"/>
  <c r="F39" i="8"/>
  <c r="E39" i="8"/>
  <c r="E47" i="8" s="1"/>
  <c r="D39" i="8"/>
  <c r="C39" i="8"/>
  <c r="B39" i="8"/>
  <c r="B47" i="8" s="1"/>
  <c r="C86" i="7"/>
  <c r="D86" i="7"/>
  <c r="E86" i="7"/>
  <c r="E94" i="7" s="1"/>
  <c r="C85" i="7"/>
  <c r="C93" i="7" s="1"/>
  <c r="D85" i="7"/>
  <c r="E85" i="7"/>
  <c r="E84" i="7"/>
  <c r="D84" i="7"/>
  <c r="D92" i="7" s="1"/>
  <c r="C84" i="7"/>
  <c r="D83" i="7"/>
  <c r="C83" i="7"/>
  <c r="C91" i="7" s="1"/>
  <c r="B83" i="7"/>
  <c r="B91" i="7" s="1"/>
  <c r="E82" i="7"/>
  <c r="D82" i="7"/>
  <c r="C82" i="7"/>
  <c r="B82" i="7"/>
  <c r="B90" i="7" s="1"/>
  <c r="B84" i="7"/>
  <c r="B85" i="7"/>
  <c r="B86" i="7"/>
  <c r="E81" i="7"/>
  <c r="D81" i="7"/>
  <c r="D89" i="7" s="1"/>
  <c r="C81" i="7"/>
  <c r="B81" i="7"/>
  <c r="F44" i="7"/>
  <c r="F52" i="7" s="1"/>
  <c r="E44" i="7"/>
  <c r="E52" i="7" s="1"/>
  <c r="D44" i="7"/>
  <c r="D52" i="7" s="1"/>
  <c r="C44" i="7"/>
  <c r="C52" i="7" s="1"/>
  <c r="B44" i="7"/>
  <c r="B52" i="7" s="1"/>
  <c r="E43" i="7"/>
  <c r="E51" i="7" s="1"/>
  <c r="D43" i="7"/>
  <c r="D51" i="7" s="1"/>
  <c r="C43" i="7"/>
  <c r="C51" i="7" s="1"/>
  <c r="B43" i="7"/>
  <c r="B51" i="7" s="1"/>
  <c r="D42" i="7"/>
  <c r="D50" i="7" s="1"/>
  <c r="C42" i="7"/>
  <c r="C50" i="7" s="1"/>
  <c r="B42" i="7"/>
  <c r="B50" i="7" s="1"/>
  <c r="D41" i="7"/>
  <c r="D49" i="7" s="1"/>
  <c r="C41" i="7"/>
  <c r="C49" i="7" s="1"/>
  <c r="D40" i="7"/>
  <c r="D48" i="7" s="1"/>
  <c r="C40" i="7"/>
  <c r="C48" i="7" s="1"/>
  <c r="F39" i="7"/>
  <c r="F47" i="7" s="1"/>
  <c r="E39" i="7"/>
  <c r="E47" i="7" s="1"/>
  <c r="D39" i="7"/>
  <c r="D47" i="7" s="1"/>
  <c r="C39" i="7"/>
  <c r="C47" i="7" s="1"/>
  <c r="B39" i="7"/>
  <c r="B47" i="7" s="1"/>
  <c r="D52" i="8" l="1"/>
  <c r="E52" i="8"/>
  <c r="F51" i="8"/>
  <c r="C51" i="8"/>
  <c r="E51" i="8"/>
  <c r="D51" i="8"/>
  <c r="B50" i="8"/>
  <c r="F47" i="8"/>
  <c r="D47" i="8"/>
  <c r="C47" i="8"/>
  <c r="E89" i="7"/>
  <c r="D94" i="7"/>
  <c r="C94" i="7"/>
  <c r="B89" i="7"/>
  <c r="B92" i="7"/>
  <c r="E92" i="7"/>
  <c r="C92" i="7"/>
  <c r="C89" i="7"/>
  <c r="E90" i="7"/>
  <c r="E93" i="7"/>
  <c r="B93" i="7"/>
  <c r="B94" i="7"/>
  <c r="D90" i="7"/>
  <c r="D93" i="7"/>
  <c r="C90" i="7"/>
  <c r="D91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AutoBVT</author>
  </authors>
  <commentList>
    <comment ref="E1" authorId="0" shapeId="0" xr:uid="{CF2A55E4-F9B9-457E-AAA1-449BE8329E60}">
      <text>
        <r>
          <rPr>
            <b/>
            <sz val="9"/>
            <color indexed="81"/>
            <rFont val="宋体"/>
            <family val="3"/>
            <charset val="134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3AF74D53-94D3-4F11-9E9B-AEFCC4D9E5F5}">
      <text>
        <r>
          <rPr>
            <b/>
            <sz val="9"/>
            <color indexed="81"/>
            <rFont val="宋体"/>
            <family val="3"/>
            <charset val="134"/>
          </rPr>
          <t xml:space="preserve">EHC, V_3.37_07/12_Infinite (Jul 20 2012/13.56.47)
MTP, V_3.37_07/12_Infinite (Jul 20 2012/13.56.47)
HCP, V_2.02_05/06_HCP (May 23 2006/14.05.27)
MEM, V_3.00_09/11_MCR (Sep 27 2011/15.05.45)
MEX, V_3.00_09/11_MCR (Sep 27 2011/15.05.10)
ZSCAN, V_3.37_07/12_Infinite (Jul 20 2012/13.56.47)
</t>
        </r>
      </text>
    </comment>
    <comment ref="E57" authorId="0" shapeId="0" xr:uid="{79D74EB1-657B-4F8F-85EC-3E181FE43880}">
      <text>
        <r>
          <rPr>
            <b/>
            <sz val="9"/>
            <color indexed="81"/>
            <rFont val="宋体"/>
            <family val="3"/>
            <charset val="134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59" authorId="0" shapeId="0" xr:uid="{D7A78190-504B-4E0E-B4E5-A513B8C56F77}">
      <text>
        <r>
          <rPr>
            <b/>
            <sz val="9"/>
            <color indexed="81"/>
            <rFont val="宋体"/>
            <family val="3"/>
            <charset val="134"/>
          </rPr>
          <t xml:space="preserve">EHC, V_3.37_07/12_Infinite (Jul 20 2012/13.56.47)
MTP, V_3.37_07/12_Infinite (Jul 20 2012/13.56.47)
HCP, V_2.02_05/06_HCP (May 23 2006/14.05.27)
MEM, V_3.00_09/11_MCR (Sep 27 2011/15.05.45)
MEX, V_3.00_09/11_MCR (Sep 27 2011/15.05.10)
ZSCAN, V_3.37_07/12_Infinite (Jul 20 2012/13.56.47)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AutoBVT</author>
  </authors>
  <commentList>
    <comment ref="E1" authorId="0" shapeId="0" xr:uid="{D01C1AEA-6FE6-48E1-BED9-B204806F598E}">
      <text>
        <r>
          <rPr>
            <b/>
            <sz val="9"/>
            <color indexed="81"/>
            <rFont val="宋体"/>
            <family val="3"/>
            <charset val="134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78F45655-7E74-42C7-A207-8CCA6030CAEC}">
      <text>
        <r>
          <rPr>
            <b/>
            <sz val="9"/>
            <color indexed="81"/>
            <rFont val="宋体"/>
            <family val="3"/>
            <charset val="134"/>
          </rPr>
          <t xml:space="preserve">EHC, V_3.37_07/12_Infinite (Jul 20 2012/13.56.47)
MTP, V_3.37_07/12_Infinite (Jul 20 2012/13.56.47)
HCP, V_2.02_05/06_HCP (May 23 2006/14.05.27)
MEM, V_3.00_09/11_MCR (Sep 27 2011/15.05.45)
MEX, V_3.00_09/11_MCR (Sep 27 2011/15.05.10)
ZSCAN, V_3.37_07/12_Infinite (Jul 20 2012/13.56.47)
</t>
        </r>
      </text>
    </comment>
    <comment ref="E55" authorId="0" shapeId="0" xr:uid="{5B068373-6E6C-468E-BEE3-4940B1E87C71}">
      <text>
        <r>
          <rPr>
            <b/>
            <sz val="9"/>
            <color indexed="81"/>
            <rFont val="宋体"/>
            <family val="3"/>
            <charset val="134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57" authorId="0" shapeId="0" xr:uid="{21283628-5EE9-436C-8A4B-EC93760F9D58}">
      <text>
        <r>
          <rPr>
            <b/>
            <sz val="9"/>
            <color indexed="81"/>
            <rFont val="宋体"/>
            <family val="3"/>
            <charset val="134"/>
          </rPr>
          <t xml:space="preserve">EHC, V_3.37_07/12_Infinite (Jul 20 2012/13.56.47)
MTP, V_3.37_07/12_Infinite (Jul 20 2012/13.56.47)
HCP, V_2.02_05/06_HCP (May 23 2006/14.05.27)
MEM, V_3.00_09/11_MCR (Sep 27 2011/15.05.45)
MEX, V_3.00_09/11_MCR (Sep 27 2011/15.05.10)
ZSCAN, V_3.37_07/12_Infinite (Jul 20 2012/13.56.47)
</t>
        </r>
      </text>
    </comment>
  </commentList>
</comments>
</file>

<file path=xl/sharedStrings.xml><?xml version="1.0" encoding="utf-8"?>
<sst xmlns="http://schemas.openxmlformats.org/spreadsheetml/2006/main" count="238" uniqueCount="64">
  <si>
    <t>Application: Tecan i-control</t>
  </si>
  <si>
    <t>Tecan i-control , 1.10.4.0</t>
  </si>
  <si>
    <t>Device: infinite 200Pro</t>
  </si>
  <si>
    <t>Serial number: 1405000424</t>
  </si>
  <si>
    <t>Serial number of connected stacker:</t>
  </si>
  <si>
    <t>Firmware: V_3.37_07/12_Infinite (Jul 20 2012/13.56.47)</t>
  </si>
  <si>
    <t>MAI, V_3.37_07/12_Infinite (Jul 20 2012/13.56.47)</t>
  </si>
  <si>
    <t>System</t>
  </si>
  <si>
    <t>WIN-TNLULF1QTDO</t>
  </si>
  <si>
    <t>User</t>
  </si>
  <si>
    <t>WIN-TNLULF1QTDO\Administrator</t>
  </si>
  <si>
    <t>Plate</t>
  </si>
  <si>
    <t>ThermoFischer Scientific-Nunclon 96 Flat Bottom Black Polystyrol Catalog No.: 137101/137103/237105/237107/237108/437111/437112 [NUN96fb.pdfx]</t>
  </si>
  <si>
    <t>Plate-ID (Stacker)</t>
  </si>
  <si>
    <t>Label: Label1</t>
  </si>
  <si>
    <t>Mode</t>
  </si>
  <si>
    <t>Absorbance</t>
  </si>
  <si>
    <t>Wavelength</t>
  </si>
  <si>
    <t>nm</t>
  </si>
  <si>
    <t>Bandwidth</t>
  </si>
  <si>
    <t>Settle Time</t>
  </si>
  <si>
    <t>ms</t>
  </si>
  <si>
    <t>&lt;&gt;</t>
  </si>
  <si>
    <t>A</t>
  </si>
  <si>
    <t>B</t>
  </si>
  <si>
    <t>C</t>
  </si>
  <si>
    <t>D</t>
  </si>
  <si>
    <t>E</t>
  </si>
  <si>
    <t>Normal</t>
    <phoneticPr fontId="3" type="noConversion"/>
  </si>
  <si>
    <t>Label: Label2</t>
  </si>
  <si>
    <t>*</t>
    <phoneticPr fontId="3" type="noConversion"/>
  </si>
  <si>
    <t>average</t>
    <phoneticPr fontId="3" type="noConversion"/>
  </si>
  <si>
    <t>standard group-blank group value</t>
    <phoneticPr fontId="3" type="noConversion"/>
  </si>
  <si>
    <t>Standard concentration</t>
    <phoneticPr fontId="3" type="noConversion"/>
  </si>
  <si>
    <t>blank group</t>
  </si>
  <si>
    <t>standard group</t>
    <phoneticPr fontId="3" type="noConversion"/>
  </si>
  <si>
    <t>LDH activity(U/L)=</t>
    <phoneticPr fontId="3" type="noConversion"/>
  </si>
  <si>
    <t>treatment group-control group value</t>
    <phoneticPr fontId="3" type="noConversion"/>
  </si>
  <si>
    <t>Dilution times</t>
    <phoneticPr fontId="3" type="noConversion"/>
  </si>
  <si>
    <t>treatment group-control group value</t>
    <phoneticPr fontId="1" type="noConversion"/>
  </si>
  <si>
    <t>treatment group</t>
    <phoneticPr fontId="1" type="noConversion"/>
  </si>
  <si>
    <t>control group</t>
    <phoneticPr fontId="3" type="noConversion"/>
  </si>
  <si>
    <t>0.2 μmol/ml</t>
    <phoneticPr fontId="3" type="noConversion"/>
  </si>
  <si>
    <r>
      <rPr>
        <sz val="12"/>
        <rFont val="宋体"/>
        <family val="3"/>
        <charset val="134"/>
      </rPr>
      <t>（</t>
    </r>
    <r>
      <rPr>
        <sz val="12"/>
        <rFont val="Arial"/>
        <family val="2"/>
      </rPr>
      <t>2/3/4</t>
    </r>
    <r>
      <rPr>
        <sz val="12"/>
        <rFont val="宋体"/>
        <family val="3"/>
        <charset val="134"/>
      </rPr>
      <t>）</t>
    </r>
    <phoneticPr fontId="3" type="noConversion"/>
  </si>
  <si>
    <r>
      <rPr>
        <sz val="12"/>
        <rFont val="宋体"/>
        <family val="3"/>
        <charset val="134"/>
      </rPr>
      <t>（</t>
    </r>
    <r>
      <rPr>
        <sz val="12"/>
        <rFont val="Arial"/>
        <family val="2"/>
      </rPr>
      <t>2/4/5</t>
    </r>
    <r>
      <rPr>
        <sz val="12"/>
        <rFont val="宋体"/>
        <family val="3"/>
        <charset val="134"/>
      </rPr>
      <t>）</t>
    </r>
    <phoneticPr fontId="3" type="noConversion"/>
  </si>
  <si>
    <r>
      <rPr>
        <sz val="12"/>
        <rFont val="宋体"/>
        <family val="3"/>
        <charset val="134"/>
      </rPr>
      <t>（</t>
    </r>
    <r>
      <rPr>
        <sz val="12"/>
        <rFont val="Arial"/>
        <family val="2"/>
      </rPr>
      <t>3/4/5</t>
    </r>
    <r>
      <rPr>
        <sz val="12"/>
        <rFont val="宋体"/>
        <family val="3"/>
        <charset val="134"/>
      </rPr>
      <t>）</t>
    </r>
    <phoneticPr fontId="3" type="noConversion"/>
  </si>
  <si>
    <r>
      <rPr>
        <sz val="12"/>
        <rFont val="宋体"/>
        <family val="3"/>
        <charset val="134"/>
      </rPr>
      <t>（</t>
    </r>
    <r>
      <rPr>
        <sz val="12"/>
        <rFont val="Arial"/>
        <family val="2"/>
      </rPr>
      <t>1/2/4</t>
    </r>
    <r>
      <rPr>
        <sz val="12"/>
        <rFont val="宋体"/>
        <family val="3"/>
        <charset val="134"/>
      </rPr>
      <t>）</t>
    </r>
    <phoneticPr fontId="3" type="noConversion"/>
  </si>
  <si>
    <r>
      <rPr>
        <sz val="12"/>
        <rFont val="宋体"/>
        <family val="3"/>
        <charset val="134"/>
      </rPr>
      <t>（</t>
    </r>
    <r>
      <rPr>
        <sz val="12"/>
        <rFont val="Arial"/>
        <family val="2"/>
      </rPr>
      <t>1/4/5</t>
    </r>
    <r>
      <rPr>
        <sz val="12"/>
        <rFont val="宋体"/>
        <family val="3"/>
        <charset val="134"/>
      </rPr>
      <t>）</t>
    </r>
    <phoneticPr fontId="3" type="noConversion"/>
  </si>
  <si>
    <r>
      <t>Model</t>
    </r>
    <r>
      <rPr>
        <sz val="12"/>
        <rFont val="宋体"/>
        <family val="3"/>
        <charset val="134"/>
      </rPr>
      <t>（</t>
    </r>
    <r>
      <rPr>
        <sz val="12"/>
        <rFont val="Arial"/>
        <family val="2"/>
      </rPr>
      <t>ConA 10 mg/kg</t>
    </r>
    <r>
      <rPr>
        <sz val="11"/>
        <color theme="1"/>
        <rFont val="等线"/>
        <family val="2"/>
      </rPr>
      <t>）</t>
    </r>
    <phoneticPr fontId="3" type="noConversion"/>
  </si>
  <si>
    <r>
      <t>peitc(pre)</t>
    </r>
    <r>
      <rPr>
        <sz val="11"/>
        <color theme="1"/>
        <rFont val="等线"/>
        <family val="2"/>
      </rPr>
      <t>（</t>
    </r>
    <r>
      <rPr>
        <sz val="11"/>
        <color theme="1"/>
        <rFont val="Arial"/>
        <family val="2"/>
      </rPr>
      <t>7.5 mg/kg</t>
    </r>
    <r>
      <rPr>
        <sz val="11"/>
        <color theme="1"/>
        <rFont val="等线"/>
        <family val="2"/>
      </rPr>
      <t>）</t>
    </r>
    <phoneticPr fontId="3" type="noConversion"/>
  </si>
  <si>
    <r>
      <t>peitc(pre)</t>
    </r>
    <r>
      <rPr>
        <sz val="11"/>
        <color theme="1"/>
        <rFont val="等线"/>
        <family val="2"/>
      </rPr>
      <t>（</t>
    </r>
    <r>
      <rPr>
        <sz val="11"/>
        <color theme="1"/>
        <rFont val="Arial"/>
        <family val="2"/>
      </rPr>
      <t>15 mg/kg</t>
    </r>
    <r>
      <rPr>
        <sz val="11"/>
        <color theme="1"/>
        <rFont val="等线"/>
        <family val="2"/>
      </rPr>
      <t>）</t>
    </r>
    <phoneticPr fontId="3" type="noConversion"/>
  </si>
  <si>
    <r>
      <t>peitc(pre)</t>
    </r>
    <r>
      <rPr>
        <sz val="11"/>
        <color theme="1"/>
        <rFont val="等线"/>
        <family val="2"/>
      </rPr>
      <t>（</t>
    </r>
    <r>
      <rPr>
        <sz val="11"/>
        <color theme="1"/>
        <rFont val="Arial"/>
        <family val="2"/>
      </rPr>
      <t>30 mg/kg</t>
    </r>
    <r>
      <rPr>
        <sz val="11"/>
        <color theme="1"/>
        <rFont val="等线"/>
        <family val="2"/>
      </rPr>
      <t>）</t>
    </r>
    <phoneticPr fontId="3" type="noConversion"/>
  </si>
  <si>
    <r>
      <t>peitc(post)</t>
    </r>
    <r>
      <rPr>
        <sz val="11"/>
        <color theme="1"/>
        <rFont val="等线"/>
        <family val="2"/>
      </rPr>
      <t>（</t>
    </r>
    <r>
      <rPr>
        <sz val="11"/>
        <color theme="1"/>
        <rFont val="Arial"/>
        <family val="2"/>
      </rPr>
      <t xml:space="preserve">30 mg/kg </t>
    </r>
    <r>
      <rPr>
        <sz val="11"/>
        <color theme="1"/>
        <rFont val="等线"/>
        <family val="2"/>
      </rPr>
      <t>）</t>
    </r>
    <phoneticPr fontId="3" type="noConversion"/>
  </si>
  <si>
    <r>
      <t>LDH</t>
    </r>
    <r>
      <rPr>
        <b/>
        <sz val="12"/>
        <rFont val="宋体"/>
        <family val="3"/>
        <charset val="134"/>
      </rPr>
      <t>（</t>
    </r>
    <r>
      <rPr>
        <b/>
        <sz val="12"/>
        <rFont val="Arial"/>
        <family val="2"/>
      </rPr>
      <t>U/L</t>
    </r>
    <r>
      <rPr>
        <b/>
        <sz val="12"/>
        <rFont val="宋体"/>
        <family val="3"/>
        <charset val="134"/>
      </rPr>
      <t>）</t>
    </r>
    <phoneticPr fontId="3" type="noConversion"/>
  </si>
  <si>
    <t>treatment group</t>
    <phoneticPr fontId="1" type="noConversion"/>
  </si>
  <si>
    <t>ΔOD</t>
  </si>
  <si>
    <t>ALT activity</t>
    <phoneticPr fontId="5" type="noConversion"/>
  </si>
  <si>
    <t>ALT standard curve</t>
    <phoneticPr fontId="1" type="noConversion"/>
  </si>
  <si>
    <t>enzyme activity</t>
  </si>
  <si>
    <t>treatment group</t>
    <phoneticPr fontId="3" type="noConversion"/>
  </si>
  <si>
    <r>
      <t>Y=2943.5x</t>
    </r>
    <r>
      <rPr>
        <b/>
        <vertAlign val="superscript"/>
        <sz val="11"/>
        <color indexed="8"/>
        <rFont val="Arial"/>
        <family val="2"/>
      </rPr>
      <t>3</t>
    </r>
    <r>
      <rPr>
        <b/>
        <sz val="11"/>
        <color indexed="8"/>
        <rFont val="Arial"/>
        <family val="2"/>
      </rPr>
      <t>+1651.3x</t>
    </r>
    <r>
      <rPr>
        <b/>
        <vertAlign val="superscript"/>
        <sz val="11"/>
        <color indexed="8"/>
        <rFont val="Arial"/>
        <family val="2"/>
      </rPr>
      <t>2</t>
    </r>
    <r>
      <rPr>
        <b/>
        <sz val="11"/>
        <color indexed="8"/>
        <rFont val="Arial"/>
        <family val="2"/>
      </rPr>
      <t>+219.08x+1.0019</t>
    </r>
    <phoneticPr fontId="5" type="noConversion"/>
  </si>
  <si>
    <t>AST activity</t>
    <phoneticPr fontId="5" type="noConversion"/>
  </si>
  <si>
    <t>AST standard curve</t>
    <phoneticPr fontId="1" type="noConversion"/>
  </si>
  <si>
    <r>
      <t>Y=9365.9x</t>
    </r>
    <r>
      <rPr>
        <b/>
        <vertAlign val="superscript"/>
        <sz val="11"/>
        <color indexed="8"/>
        <rFont val="Arial"/>
        <family val="2"/>
      </rPr>
      <t>3</t>
    </r>
    <r>
      <rPr>
        <b/>
        <sz val="11"/>
        <color indexed="8"/>
        <rFont val="Arial"/>
        <family val="2"/>
      </rPr>
      <t>+1456.4x</t>
    </r>
    <r>
      <rPr>
        <b/>
        <vertAlign val="superscript"/>
        <sz val="11"/>
        <color indexed="8"/>
        <rFont val="Arial"/>
        <family val="2"/>
      </rPr>
      <t>2</t>
    </r>
    <r>
      <rPr>
        <b/>
        <sz val="11"/>
        <color indexed="8"/>
        <rFont val="Arial"/>
        <family val="2"/>
      </rPr>
      <t>+299.65x+0.2039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</si>
</sst>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_ "/>
    <numFmt numFmtId="177" formatCode="0.0000_);[Red]\(0.0000\)"/>
    <numFmt numFmtId="178" formatCode="0.000_ "/>
    <numFmt numFmtId="179" formatCode="0.000_);[Red]\(0.000\)"/>
    <numFmt numFmtId="180" formatCode="0.00_ "/>
  </numFmts>
  <fonts count="2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9"/>
      <name val="等线"/>
      <family val="3"/>
      <charset val="134"/>
    </font>
    <font>
      <b/>
      <sz val="9"/>
      <color indexed="81"/>
      <name val="宋体"/>
      <family val="3"/>
      <charset val="134"/>
    </font>
    <font>
      <sz val="10"/>
      <name val="Arial"/>
      <family val="2"/>
    </font>
    <font>
      <sz val="11"/>
      <color theme="1"/>
      <name val="等线"/>
      <family val="3"/>
      <charset val="134"/>
      <scheme val="minor"/>
    </font>
    <font>
      <sz val="10"/>
      <color indexed="63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0"/>
      <color rgb="FF333333"/>
      <name val="Arial"/>
      <family val="2"/>
    </font>
    <font>
      <sz val="11"/>
      <color theme="1"/>
      <name val="等线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sz val="12"/>
      <color indexed="9"/>
      <name val="Arial"/>
      <family val="2"/>
    </font>
    <font>
      <b/>
      <vertAlign val="superscript"/>
      <sz val="11"/>
      <color indexed="8"/>
      <name val="Arial"/>
      <family val="2"/>
    </font>
    <font>
      <b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2" fillId="0" borderId="0">
      <alignment vertical="center"/>
    </xf>
    <xf numFmtId="0" fontId="2" fillId="0" borderId="0">
      <alignment vertical="center"/>
    </xf>
  </cellStyleXfs>
  <cellXfs count="7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58" fontId="2" fillId="0" borderId="0" xfId="0" applyNumberFormat="1" applyFont="1" applyAlignment="1">
      <alignment vertical="center"/>
    </xf>
    <xf numFmtId="176" fontId="0" fillId="0" borderId="0" xfId="0" applyNumberFormat="1" applyAlignment="1">
      <alignment vertical="center"/>
    </xf>
    <xf numFmtId="176" fontId="0" fillId="0" borderId="5" xfId="0" applyNumberFormat="1" applyBorder="1" applyAlignment="1">
      <alignment vertical="center"/>
    </xf>
    <xf numFmtId="0" fontId="7" fillId="0" borderId="0" xfId="0" applyFont="1"/>
    <xf numFmtId="0" fontId="7" fillId="0" borderId="0" xfId="0" applyFont="1" applyFill="1"/>
    <xf numFmtId="0" fontId="11" fillId="0" borderId="0" xfId="0" applyFont="1" applyAlignment="1">
      <alignment horizontal="left" vertical="center" wrapText="1"/>
    </xf>
    <xf numFmtId="0" fontId="12" fillId="0" borderId="11" xfId="0" applyFont="1" applyBorder="1"/>
    <xf numFmtId="0" fontId="12" fillId="0" borderId="13" xfId="0" applyFont="1" applyBorder="1"/>
    <xf numFmtId="0" fontId="12" fillId="0" borderId="7" xfId="0" applyFont="1" applyBorder="1"/>
    <xf numFmtId="0" fontId="13" fillId="0" borderId="7" xfId="0" applyFont="1" applyBorder="1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78" fontId="13" fillId="0" borderId="0" xfId="0" applyNumberFormat="1" applyFont="1"/>
    <xf numFmtId="178" fontId="13" fillId="0" borderId="0" xfId="0" applyNumberFormat="1" applyFont="1" applyAlignment="1">
      <alignment vertical="center"/>
    </xf>
    <xf numFmtId="0" fontId="13" fillId="0" borderId="12" xfId="0" applyFont="1" applyBorder="1"/>
    <xf numFmtId="0" fontId="16" fillId="0" borderId="0" xfId="0" applyFont="1"/>
    <xf numFmtId="179" fontId="13" fillId="0" borderId="0" xfId="0" applyNumberFormat="1" applyFont="1"/>
    <xf numFmtId="0" fontId="16" fillId="0" borderId="0" xfId="0" applyFont="1" applyAlignment="1">
      <alignment horizontal="center" vertical="center"/>
    </xf>
    <xf numFmtId="180" fontId="13" fillId="0" borderId="0" xfId="0" applyNumberFormat="1" applyFont="1" applyAlignment="1">
      <alignment horizontal="center"/>
    </xf>
    <xf numFmtId="0" fontId="17" fillId="0" borderId="11" xfId="0" applyFont="1" applyBorder="1"/>
    <xf numFmtId="0" fontId="13" fillId="0" borderId="16" xfId="0" applyFont="1" applyBorder="1"/>
    <xf numFmtId="0" fontId="13" fillId="0" borderId="17" xfId="0" applyFont="1" applyBorder="1"/>
    <xf numFmtId="0" fontId="13" fillId="0" borderId="18" xfId="0" applyFont="1" applyBorder="1"/>
    <xf numFmtId="0" fontId="17" fillId="0" borderId="0" xfId="0" applyFont="1"/>
    <xf numFmtId="0" fontId="13" fillId="0" borderId="19" xfId="0" applyFont="1" applyBorder="1"/>
    <xf numFmtId="0" fontId="13" fillId="0" borderId="20" xfId="0" applyFont="1" applyBorder="1"/>
    <xf numFmtId="0" fontId="12" fillId="0" borderId="0" xfId="0" applyFont="1" applyFill="1" applyAlignment="1">
      <alignment vertical="center"/>
    </xf>
    <xf numFmtId="176" fontId="13" fillId="0" borderId="0" xfId="0" applyNumberFormat="1" applyFont="1" applyAlignment="1">
      <alignment vertical="center"/>
    </xf>
    <xf numFmtId="176" fontId="13" fillId="0" borderId="4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176" fontId="13" fillId="0" borderId="0" xfId="0" applyNumberFormat="1" applyFont="1" applyFill="1"/>
    <xf numFmtId="176" fontId="13" fillId="0" borderId="0" xfId="0" applyNumberFormat="1" applyFont="1"/>
    <xf numFmtId="0" fontId="13" fillId="0" borderId="2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176" fontId="13" fillId="0" borderId="5" xfId="0" applyNumberFormat="1" applyFont="1" applyBorder="1" applyAlignment="1">
      <alignment vertical="center"/>
    </xf>
    <xf numFmtId="176" fontId="13" fillId="0" borderId="6" xfId="0" applyNumberFormat="1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176" fontId="13" fillId="0" borderId="8" xfId="0" applyNumberFormat="1" applyFont="1" applyBorder="1" applyAlignment="1">
      <alignment vertical="center"/>
    </xf>
    <xf numFmtId="0" fontId="13" fillId="0" borderId="0" xfId="1" applyFont="1" applyAlignment="1">
      <alignment horizontal="center" vertical="center"/>
    </xf>
    <xf numFmtId="176" fontId="13" fillId="0" borderId="0" xfId="1" applyNumberFormat="1" applyFont="1" applyAlignment="1">
      <alignment horizontal="center" vertical="center"/>
    </xf>
    <xf numFmtId="177" fontId="13" fillId="0" borderId="0" xfId="0" applyNumberFormat="1" applyFont="1"/>
    <xf numFmtId="0" fontId="18" fillId="0" borderId="0" xfId="0" applyFont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3" fillId="0" borderId="0" xfId="0" applyFont="1" applyAlignment="1"/>
    <xf numFmtId="0" fontId="12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wrapText="1"/>
    </xf>
    <xf numFmtId="0" fontId="12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4" fillId="0" borderId="0" xfId="0" applyFont="1" applyFill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 xr:uid="{11AC8DDF-7A61-4B3C-A07F-3D65A78E4E53}"/>
    <cellStyle name="常规 3" xfId="2" xr:uid="{5A44A6AE-2026-4F9E-8138-3E5F665B6989}"/>
    <cellStyle name="常规 4" xfId="3" xr:uid="{28A7F948-7DCC-485D-BA14-390814CD27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2593821199637E-2"/>
          <c:y val="5.0691244239631339E-2"/>
          <c:w val="0.86834324748707725"/>
          <c:h val="0.8424042962371639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[1]Sheet1!$B$29:$G$29</c:f>
              <c:numCache>
                <c:formatCode>General</c:formatCode>
                <c:ptCount val="6"/>
                <c:pt idx="0">
                  <c:v>0</c:v>
                </c:pt>
                <c:pt idx="1">
                  <c:v>6.6800000000000026E-2</c:v>
                </c:pt>
                <c:pt idx="2">
                  <c:v>0.12780000000000002</c:v>
                </c:pt>
                <c:pt idx="3">
                  <c:v>0.16799999999999998</c:v>
                </c:pt>
                <c:pt idx="4">
                  <c:v>0.20790000000000003</c:v>
                </c:pt>
                <c:pt idx="5">
                  <c:v>0.24830000000000002</c:v>
                </c:pt>
              </c:numCache>
            </c:numRef>
          </c:xVal>
          <c:yVal>
            <c:numRef>
              <c:f>[1]Sheet1!$B$30:$G$30</c:f>
              <c:numCache>
                <c:formatCode>General</c:formatCode>
                <c:ptCount val="6"/>
                <c:pt idx="0">
                  <c:v>0</c:v>
                </c:pt>
                <c:pt idx="1">
                  <c:v>28</c:v>
                </c:pt>
                <c:pt idx="2">
                  <c:v>57</c:v>
                </c:pt>
                <c:pt idx="3">
                  <c:v>97</c:v>
                </c:pt>
                <c:pt idx="4">
                  <c:v>150</c:v>
                </c:pt>
                <c:pt idx="5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7E-4137-8FFA-15F04A50C5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164368"/>
        <c:axId val="553162768"/>
      </c:scatterChart>
      <c:valAx>
        <c:axId val="553164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53162768"/>
        <c:crosses val="autoZero"/>
        <c:crossBetween val="midCat"/>
      </c:valAx>
      <c:valAx>
        <c:axId val="55316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53164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[2]Sheet1!$B$28:$F$28</c:f>
              <c:numCache>
                <c:formatCode>General</c:formatCode>
                <c:ptCount val="5"/>
                <c:pt idx="0">
                  <c:v>0</c:v>
                </c:pt>
                <c:pt idx="1">
                  <c:v>5.5800000000000016E-2</c:v>
                </c:pt>
                <c:pt idx="2">
                  <c:v>0.1094</c:v>
                </c:pt>
                <c:pt idx="3">
                  <c:v>0.15229999999999999</c:v>
                </c:pt>
                <c:pt idx="4">
                  <c:v>0.19850000000000001</c:v>
                </c:pt>
              </c:numCache>
            </c:numRef>
          </c:xVal>
          <c:yVal>
            <c:numRef>
              <c:f>[2]Sheet1!$B$29:$F$29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61</c:v>
                </c:pt>
                <c:pt idx="3">
                  <c:v>114</c:v>
                </c:pt>
                <c:pt idx="4">
                  <c:v>190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285-40EE-8E34-5EA1573B6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034000"/>
        <c:axId val="528031760"/>
      </c:scatterChart>
      <c:valAx>
        <c:axId val="528034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28031760"/>
        <c:crosses val="autoZero"/>
        <c:crossBetween val="midCat"/>
      </c:valAx>
      <c:valAx>
        <c:axId val="52803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28034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12</xdr:row>
      <xdr:rowOff>0</xdr:rowOff>
    </xdr:from>
    <xdr:to>
      <xdr:col>13</xdr:col>
      <xdr:colOff>425450</xdr:colOff>
      <xdr:row>26</xdr:row>
      <xdr:rowOff>174625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BDB24053-90DA-4BD7-8595-25A689CDA6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12</xdr:row>
      <xdr:rowOff>9525</xdr:rowOff>
    </xdr:from>
    <xdr:to>
      <xdr:col>13</xdr:col>
      <xdr:colOff>215900</xdr:colOff>
      <xdr:row>27</xdr:row>
      <xdr:rowOff>73025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9D3A55BA-4507-48ED-A751-2ADEF7043B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968;&#25454;20211114/JC-5411/&#32925;&#25439;&#20260;/CCL4&#33268;&#32925;&#25439;&#20260;201909/&#21160;&#29289;/&#34880;&#28165;&#20013;ALT%20201909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968;&#25454;20211114/JC-5411/&#32925;&#25439;&#20260;/CCL4&#33268;&#32925;&#25439;&#20260;201909/&#21160;&#29289;/&#34880;&#28165;&#20013;AST%20201909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9">
          <cell r="B29">
            <v>0</v>
          </cell>
          <cell r="C29">
            <v>6.6800000000000026E-2</v>
          </cell>
          <cell r="D29">
            <v>0.12780000000000002</v>
          </cell>
          <cell r="E29">
            <v>0.16799999999999998</v>
          </cell>
          <cell r="F29">
            <v>0.20790000000000003</v>
          </cell>
          <cell r="G29">
            <v>0.24830000000000002</v>
          </cell>
        </row>
        <row r="30">
          <cell r="B30">
            <v>0</v>
          </cell>
          <cell r="C30">
            <v>28</v>
          </cell>
          <cell r="D30">
            <v>57</v>
          </cell>
          <cell r="E30">
            <v>97</v>
          </cell>
          <cell r="F30">
            <v>150</v>
          </cell>
          <cell r="G30">
            <v>200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8">
          <cell r="B28">
            <v>0</v>
          </cell>
          <cell r="C28">
            <v>5.5800000000000016E-2</v>
          </cell>
          <cell r="D28">
            <v>0.1094</v>
          </cell>
          <cell r="E28">
            <v>0.15229999999999999</v>
          </cell>
          <cell r="F28">
            <v>0.19850000000000001</v>
          </cell>
        </row>
        <row r="29">
          <cell r="B29">
            <v>0</v>
          </cell>
          <cell r="C29">
            <v>24</v>
          </cell>
          <cell r="D29">
            <v>61</v>
          </cell>
          <cell r="E29">
            <v>114</v>
          </cell>
          <cell r="F29">
            <v>190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659E2-2194-4F9A-9FA3-11A3C1F39E29}">
  <dimension ref="A1:X95"/>
  <sheetViews>
    <sheetView topLeftCell="A85" workbookViewId="0">
      <selection activeCell="A71" sqref="A71:L71"/>
    </sheetView>
  </sheetViews>
  <sheetFormatPr defaultRowHeight="14" x14ac:dyDescent="0.3"/>
  <cols>
    <col min="1" max="1" width="25.58203125" customWidth="1"/>
    <col min="2" max="2" width="23.33203125" customWidth="1"/>
    <col min="3" max="3" width="10.08203125" bestFit="1" customWidth="1"/>
    <col min="4" max="5" width="9.08203125" bestFit="1" customWidth="1"/>
  </cols>
  <sheetData>
    <row r="1" spans="1:13" x14ac:dyDescent="0.3">
      <c r="A1" s="1" t="s">
        <v>0</v>
      </c>
      <c r="B1" s="1"/>
      <c r="C1" s="1"/>
      <c r="D1" s="1"/>
      <c r="E1" s="1" t="s">
        <v>1</v>
      </c>
      <c r="F1" s="1"/>
      <c r="G1" s="1"/>
      <c r="H1" s="1"/>
      <c r="I1" s="1"/>
      <c r="J1" s="1"/>
      <c r="K1" s="1"/>
      <c r="L1" s="1"/>
      <c r="M1" s="1"/>
    </row>
    <row r="2" spans="1:13" x14ac:dyDescent="0.3">
      <c r="A2" s="1" t="s">
        <v>2</v>
      </c>
      <c r="B2" s="1"/>
      <c r="C2" s="1"/>
      <c r="D2" s="1"/>
      <c r="E2" s="1" t="s">
        <v>3</v>
      </c>
      <c r="F2" s="1"/>
      <c r="G2" s="1"/>
      <c r="H2" s="1"/>
      <c r="I2" s="1" t="s">
        <v>4</v>
      </c>
      <c r="J2" s="1"/>
      <c r="K2" s="1"/>
      <c r="L2" s="1"/>
      <c r="M2" s="1"/>
    </row>
    <row r="3" spans="1:13" x14ac:dyDescent="0.3">
      <c r="A3" s="1" t="s">
        <v>5</v>
      </c>
      <c r="B3" s="1"/>
      <c r="C3" s="1"/>
      <c r="D3" s="1"/>
      <c r="E3" s="1" t="s">
        <v>6</v>
      </c>
      <c r="F3" s="1"/>
      <c r="G3" s="1"/>
      <c r="H3" s="1"/>
      <c r="I3" s="1"/>
      <c r="J3" s="1"/>
      <c r="K3" s="1"/>
      <c r="L3" s="1"/>
      <c r="M3" s="1"/>
    </row>
    <row r="4" spans="1:13" x14ac:dyDescent="0.3">
      <c r="A4" s="1" t="s">
        <v>7</v>
      </c>
      <c r="B4" s="1"/>
      <c r="C4" s="1"/>
      <c r="D4" s="1"/>
      <c r="E4" s="1" t="s">
        <v>8</v>
      </c>
      <c r="F4" s="1"/>
      <c r="G4" s="1"/>
      <c r="H4" s="1"/>
      <c r="I4" s="1"/>
      <c r="J4" s="1"/>
      <c r="K4" s="1"/>
      <c r="L4" s="1"/>
      <c r="M4" s="1"/>
    </row>
    <row r="5" spans="1:13" x14ac:dyDescent="0.3">
      <c r="A5" s="1" t="s">
        <v>9</v>
      </c>
      <c r="B5" s="1"/>
      <c r="C5" s="1"/>
      <c r="D5" s="1"/>
      <c r="E5" s="1" t="s">
        <v>10</v>
      </c>
      <c r="F5" s="1"/>
      <c r="G5" s="1"/>
      <c r="H5" s="1"/>
      <c r="I5" s="1"/>
      <c r="J5" s="1"/>
      <c r="K5" s="1"/>
      <c r="L5" s="1"/>
      <c r="M5" s="1"/>
    </row>
    <row r="6" spans="1:13" x14ac:dyDescent="0.3">
      <c r="A6" s="1" t="s">
        <v>11</v>
      </c>
      <c r="B6" s="1"/>
      <c r="C6" s="1"/>
      <c r="D6" s="1"/>
      <c r="E6" s="1" t="s">
        <v>12</v>
      </c>
      <c r="F6" s="1"/>
      <c r="G6" s="1"/>
      <c r="H6" s="1"/>
      <c r="I6" s="1"/>
      <c r="J6" s="1"/>
      <c r="K6" s="1"/>
      <c r="L6" s="1"/>
      <c r="M6" s="1"/>
    </row>
    <row r="7" spans="1:13" x14ac:dyDescent="0.3">
      <c r="A7" s="1" t="s">
        <v>13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3">
      <c r="A8" s="1" t="s">
        <v>14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3">
      <c r="A9" s="1" t="s">
        <v>15</v>
      </c>
      <c r="B9" s="1"/>
      <c r="C9" s="1"/>
      <c r="D9" s="1"/>
      <c r="E9" s="1" t="s">
        <v>16</v>
      </c>
      <c r="F9" s="1"/>
      <c r="G9" s="1"/>
      <c r="H9" s="1"/>
      <c r="I9" s="1"/>
      <c r="J9" s="1"/>
      <c r="K9" s="1"/>
      <c r="L9" s="1"/>
      <c r="M9" s="1"/>
    </row>
    <row r="10" spans="1:13" x14ac:dyDescent="0.3">
      <c r="A10" s="1" t="s">
        <v>17</v>
      </c>
      <c r="B10" s="1"/>
      <c r="C10" s="1"/>
      <c r="D10" s="1"/>
      <c r="E10" s="1">
        <v>510</v>
      </c>
      <c r="F10" s="1" t="s">
        <v>18</v>
      </c>
      <c r="G10" s="1"/>
      <c r="H10" s="1"/>
      <c r="I10" s="1"/>
      <c r="J10" s="1"/>
      <c r="K10" s="1"/>
      <c r="L10" s="1"/>
      <c r="M10" s="1"/>
    </row>
    <row r="11" spans="1:13" x14ac:dyDescent="0.3">
      <c r="A11" s="1" t="s">
        <v>19</v>
      </c>
      <c r="B11" s="1"/>
      <c r="C11" s="1"/>
      <c r="D11" s="1"/>
      <c r="E11" s="1">
        <v>9</v>
      </c>
      <c r="F11" s="1" t="s">
        <v>18</v>
      </c>
      <c r="G11" s="1"/>
      <c r="H11" s="1"/>
      <c r="I11" s="1"/>
      <c r="J11" s="1"/>
      <c r="K11" s="1"/>
      <c r="L11" s="1"/>
      <c r="M11" s="1"/>
    </row>
    <row r="12" spans="1:13" x14ac:dyDescent="0.3">
      <c r="A12" s="1" t="s">
        <v>20</v>
      </c>
      <c r="B12" s="1"/>
      <c r="C12" s="1"/>
      <c r="D12" s="1"/>
      <c r="E12" s="1">
        <v>0</v>
      </c>
      <c r="F12" s="1" t="s">
        <v>21</v>
      </c>
      <c r="G12" s="1"/>
      <c r="H12" s="1"/>
      <c r="I12" s="1"/>
      <c r="J12" s="1"/>
      <c r="K12" s="1"/>
      <c r="L12" s="1"/>
      <c r="M12" s="1"/>
    </row>
    <row r="13" spans="1:13" x14ac:dyDescent="0.3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</row>
    <row r="14" spans="1:13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1:13" x14ac:dyDescent="0.3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3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</row>
    <row r="17" spans="1:13" x14ac:dyDescent="0.3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</row>
    <row r="18" spans="1:13" x14ac:dyDescent="0.3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19" spans="1:13" ht="14.5" thickBot="1" x14ac:dyDescent="0.3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</row>
    <row r="20" spans="1:13" x14ac:dyDescent="0.3">
      <c r="A20" s="24" t="s">
        <v>57</v>
      </c>
      <c r="B20" s="25">
        <v>0</v>
      </c>
      <c r="C20" s="25">
        <v>1</v>
      </c>
      <c r="D20" s="25">
        <v>2</v>
      </c>
      <c r="E20" s="25">
        <v>3</v>
      </c>
      <c r="F20" s="25">
        <v>4</v>
      </c>
      <c r="G20" s="19">
        <v>5</v>
      </c>
      <c r="H20" s="14"/>
      <c r="I20" s="14"/>
      <c r="J20" s="14"/>
      <c r="K20" s="14"/>
      <c r="L20" s="14"/>
      <c r="M20" s="14"/>
    </row>
    <row r="21" spans="1:13" x14ac:dyDescent="0.3">
      <c r="A21" s="26"/>
      <c r="B21" s="14">
        <v>0.2354</v>
      </c>
      <c r="C21" s="14">
        <v>0.30220000000000002</v>
      </c>
      <c r="D21" s="14">
        <v>0.36320000000000002</v>
      </c>
      <c r="E21" s="14">
        <v>0.40339999999999998</v>
      </c>
      <c r="F21" s="14">
        <v>0.44330000000000003</v>
      </c>
      <c r="G21" s="27">
        <v>0.48370000000000002</v>
      </c>
      <c r="H21" s="14"/>
      <c r="I21" s="14"/>
      <c r="J21" s="14"/>
      <c r="K21" s="14"/>
      <c r="L21" s="14"/>
      <c r="M21" s="14"/>
    </row>
    <row r="22" spans="1:13" x14ac:dyDescent="0.3">
      <c r="A22" s="26" t="s">
        <v>55</v>
      </c>
      <c r="B22" s="14">
        <f>B21-0.2354</f>
        <v>0</v>
      </c>
      <c r="C22" s="14">
        <f t="shared" ref="C22:G22" si="0">C21-0.2354</f>
        <v>6.6800000000000026E-2</v>
      </c>
      <c r="D22" s="14">
        <f t="shared" si="0"/>
        <v>0.12780000000000002</v>
      </c>
      <c r="E22" s="14">
        <f t="shared" si="0"/>
        <v>0.16799999999999998</v>
      </c>
      <c r="F22" s="14">
        <f t="shared" si="0"/>
        <v>0.20790000000000003</v>
      </c>
      <c r="G22" s="27">
        <f t="shared" si="0"/>
        <v>0.24830000000000002</v>
      </c>
      <c r="H22" s="14"/>
      <c r="I22" s="14"/>
      <c r="J22" s="14"/>
      <c r="K22" s="14"/>
      <c r="L22" s="14"/>
      <c r="M22" s="14"/>
    </row>
    <row r="23" spans="1:13" ht="14.5" thickBot="1" x14ac:dyDescent="0.35">
      <c r="A23" s="28" t="s">
        <v>58</v>
      </c>
      <c r="B23" s="29">
        <v>0</v>
      </c>
      <c r="C23" s="29">
        <v>28</v>
      </c>
      <c r="D23" s="29">
        <v>57</v>
      </c>
      <c r="E23" s="29">
        <v>97</v>
      </c>
      <c r="F23" s="29">
        <v>150</v>
      </c>
      <c r="G23" s="30">
        <v>200</v>
      </c>
      <c r="H23" s="14"/>
      <c r="I23" s="14"/>
      <c r="J23" s="14"/>
      <c r="K23" s="14"/>
      <c r="L23" s="14"/>
      <c r="M23" s="14"/>
    </row>
    <row r="24" spans="1:13" x14ac:dyDescent="0.3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3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1:13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1:13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spans="1:13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29" spans="1:13" s="14" customFormat="1" x14ac:dyDescent="0.3">
      <c r="B29" s="53" t="s">
        <v>54</v>
      </c>
      <c r="C29" s="53"/>
      <c r="D29" s="53"/>
      <c r="E29" s="53"/>
      <c r="F29" s="53"/>
    </row>
    <row r="30" spans="1:13" s="14" customFormat="1" ht="15.5" x14ac:dyDescent="0.3">
      <c r="A30" s="16"/>
      <c r="B30" s="31">
        <v>1</v>
      </c>
      <c r="C30" s="31">
        <v>2</v>
      </c>
      <c r="D30" s="31">
        <v>3</v>
      </c>
      <c r="E30" s="31">
        <v>4</v>
      </c>
      <c r="F30" s="31">
        <v>5</v>
      </c>
      <c r="G30" s="54" t="s">
        <v>41</v>
      </c>
      <c r="H30" s="55"/>
      <c r="I30" s="55"/>
      <c r="J30" s="37"/>
      <c r="K30" s="37"/>
      <c r="L30" s="37"/>
      <c r="M30" s="38"/>
    </row>
    <row r="31" spans="1:13" s="14" customFormat="1" ht="15.5" x14ac:dyDescent="0.3">
      <c r="A31" s="14" t="s">
        <v>28</v>
      </c>
      <c r="B31" s="32">
        <v>0.27460000252723699</v>
      </c>
      <c r="C31" s="32">
        <v>0.28690000486373901</v>
      </c>
      <c r="D31" s="32">
        <v>0.310999998760223</v>
      </c>
      <c r="E31" s="32">
        <v>0.29879998970031701</v>
      </c>
      <c r="F31" s="32">
        <v>0.28519998898506199</v>
      </c>
      <c r="G31" s="33">
        <v>0.24359999597072601</v>
      </c>
      <c r="H31" s="16">
        <v>0.24690000712871552</v>
      </c>
      <c r="I31" s="15">
        <v>0.26179999113082886</v>
      </c>
      <c r="J31" s="16">
        <v>0.25099000071287098</v>
      </c>
      <c r="K31" s="15">
        <v>0.25179999113082902</v>
      </c>
      <c r="L31" s="16"/>
      <c r="M31" s="39"/>
    </row>
    <row r="32" spans="1:13" s="14" customFormat="1" ht="16" x14ac:dyDescent="0.35">
      <c r="A32" s="13" t="s">
        <v>48</v>
      </c>
      <c r="B32" s="32"/>
      <c r="C32" s="32">
        <v>0.61219999465942299</v>
      </c>
      <c r="D32" s="31">
        <v>0.36860000839233298</v>
      </c>
      <c r="E32" s="32"/>
      <c r="F32" s="32"/>
      <c r="G32" s="33">
        <v>0.25850000977516174</v>
      </c>
      <c r="H32" s="16">
        <v>0.25360000133514404</v>
      </c>
      <c r="I32" s="16"/>
      <c r="J32" s="15"/>
      <c r="K32" s="16"/>
      <c r="L32" s="16"/>
      <c r="M32" s="39"/>
    </row>
    <row r="33" spans="1:13" s="14" customFormat="1" ht="15.5" x14ac:dyDescent="0.3">
      <c r="A33" s="14" t="s">
        <v>49</v>
      </c>
      <c r="B33" s="16"/>
      <c r="C33" s="16">
        <v>0.38619999992847398</v>
      </c>
      <c r="D33" s="31">
        <v>0.51754000282287504</v>
      </c>
      <c r="E33" s="16"/>
      <c r="F33" s="16"/>
      <c r="G33" s="33">
        <v>0.25279998779296875</v>
      </c>
      <c r="H33" s="16">
        <v>0.25299999117851257</v>
      </c>
      <c r="I33" s="16"/>
      <c r="J33" s="15"/>
      <c r="K33" s="16"/>
      <c r="L33" s="16"/>
      <c r="M33" s="39"/>
    </row>
    <row r="34" spans="1:13" s="14" customFormat="1" ht="15.5" x14ac:dyDescent="0.3">
      <c r="A34" s="14" t="s">
        <v>50</v>
      </c>
      <c r="B34" s="32">
        <v>0.56986999874114896</v>
      </c>
      <c r="C34" s="32">
        <v>0.47089997529983502</v>
      </c>
      <c r="D34" s="32">
        <v>0.375900001764297</v>
      </c>
      <c r="F34" s="32"/>
      <c r="G34" s="33">
        <v>0.24619999527931213</v>
      </c>
      <c r="H34" s="16">
        <v>0.25960001349449158</v>
      </c>
      <c r="I34" s="15">
        <v>0.29150000214576721</v>
      </c>
      <c r="J34" s="15"/>
      <c r="K34" s="16"/>
      <c r="L34" s="16"/>
      <c r="M34" s="39"/>
    </row>
    <row r="35" spans="1:13" s="14" customFormat="1" ht="15.5" x14ac:dyDescent="0.3">
      <c r="A35" s="14" t="s">
        <v>51</v>
      </c>
      <c r="B35" s="32">
        <v>0.33490001010894799</v>
      </c>
      <c r="C35" s="32">
        <v>0.32709999108314503</v>
      </c>
      <c r="D35" s="32">
        <v>0.35399999356269801</v>
      </c>
      <c r="E35" s="32">
        <v>0.31909899998903202</v>
      </c>
      <c r="F35" s="32"/>
      <c r="G35" s="33">
        <v>0.24819999933242798</v>
      </c>
      <c r="H35" s="15">
        <v>0.27480000257492065</v>
      </c>
      <c r="I35" s="16">
        <v>0.26050001382827759</v>
      </c>
      <c r="J35" s="16">
        <v>0.250500013839</v>
      </c>
      <c r="K35" s="16"/>
      <c r="L35" s="16"/>
      <c r="M35" s="39"/>
    </row>
    <row r="36" spans="1:13" s="14" customFormat="1" x14ac:dyDescent="0.3">
      <c r="A36" s="14" t="s">
        <v>52</v>
      </c>
      <c r="B36" s="32">
        <v>0.38397000064849801</v>
      </c>
      <c r="C36" s="32">
        <v>0.36798999941348998</v>
      </c>
      <c r="D36" s="32">
        <v>0.41836999945640502</v>
      </c>
      <c r="E36" s="32">
        <v>0.360799999189376</v>
      </c>
      <c r="F36" s="32">
        <v>0.35880000543593998</v>
      </c>
      <c r="G36" s="40">
        <v>0.29300001263618469</v>
      </c>
      <c r="H36" s="41">
        <v>0.29570001363754272</v>
      </c>
      <c r="I36" s="41">
        <v>0.3497999906539917</v>
      </c>
      <c r="J36" s="41">
        <v>0.28760001063346863</v>
      </c>
      <c r="K36" s="41">
        <v>0.28679999709129333</v>
      </c>
      <c r="L36" s="41"/>
      <c r="M36" s="42"/>
    </row>
    <row r="37" spans="1:13" s="14" customFormat="1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</row>
    <row r="38" spans="1:13" s="14" customFormat="1" ht="15.5" x14ac:dyDescent="0.3">
      <c r="A38" s="34" t="s">
        <v>55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</row>
    <row r="39" spans="1:13" s="14" customFormat="1" x14ac:dyDescent="0.3">
      <c r="A39" s="14" t="s">
        <v>28</v>
      </c>
      <c r="B39" s="32">
        <f>B31-G31</f>
        <v>3.1000006556510973E-2</v>
      </c>
      <c r="C39" s="32">
        <f>C31-H31</f>
        <v>3.9999997735023496E-2</v>
      </c>
      <c r="D39" s="32">
        <f>D31-I31</f>
        <v>4.9200007629394138E-2</v>
      </c>
      <c r="E39" s="32">
        <f>E31-J31</f>
        <v>4.7809988987446039E-2</v>
      </c>
      <c r="F39" s="32">
        <f>F31-K31</f>
        <v>3.3399997854232977E-2</v>
      </c>
      <c r="G39" s="32"/>
      <c r="H39" s="16"/>
      <c r="I39" s="16"/>
      <c r="J39" s="16"/>
      <c r="K39" s="16"/>
      <c r="L39" s="16"/>
      <c r="M39" s="16"/>
    </row>
    <row r="40" spans="1:13" s="14" customFormat="1" ht="16" x14ac:dyDescent="0.35">
      <c r="A40" s="13" t="s">
        <v>48</v>
      </c>
      <c r="B40" s="32"/>
      <c r="C40" s="32">
        <f>C32-G32</f>
        <v>0.35369998488426124</v>
      </c>
      <c r="D40" s="32">
        <f>D32-H32</f>
        <v>0.11500000705718894</v>
      </c>
      <c r="E40" s="32"/>
      <c r="F40" s="32"/>
      <c r="G40" s="16"/>
      <c r="H40" s="52" t="s">
        <v>60</v>
      </c>
      <c r="I40" s="52"/>
      <c r="J40" s="52"/>
      <c r="K40" s="52"/>
      <c r="L40" s="16"/>
      <c r="M40" s="6"/>
    </row>
    <row r="41" spans="1:13" s="14" customFormat="1" x14ac:dyDescent="0.3">
      <c r="A41" s="14" t="s">
        <v>49</v>
      </c>
      <c r="B41" s="32"/>
      <c r="C41" s="32">
        <f>C33-G33</f>
        <v>0.13340001213550523</v>
      </c>
      <c r="D41" s="32">
        <f>D33-H33</f>
        <v>0.26454001164436247</v>
      </c>
      <c r="E41" s="32"/>
      <c r="F41" s="32"/>
      <c r="G41" s="16"/>
      <c r="H41" s="52"/>
      <c r="I41" s="52"/>
      <c r="J41" s="52"/>
      <c r="K41" s="52"/>
      <c r="L41" s="16"/>
      <c r="M41" s="6"/>
    </row>
    <row r="42" spans="1:13" s="14" customFormat="1" x14ac:dyDescent="0.3">
      <c r="A42" s="14" t="s">
        <v>50</v>
      </c>
      <c r="B42" s="32">
        <f t="shared" ref="B42:D44" si="1">B34-G34</f>
        <v>0.32367000346183683</v>
      </c>
      <c r="C42" s="32">
        <f t="shared" si="1"/>
        <v>0.21129996180534344</v>
      </c>
      <c r="D42" s="32">
        <f t="shared" si="1"/>
        <v>8.4399999618529786E-2</v>
      </c>
      <c r="E42" s="32"/>
      <c r="F42" s="32"/>
      <c r="G42" s="16"/>
      <c r="H42" s="52"/>
      <c r="I42" s="52"/>
      <c r="J42" s="52"/>
      <c r="K42" s="52"/>
      <c r="L42" s="16"/>
      <c r="M42" s="6"/>
    </row>
    <row r="43" spans="1:13" s="14" customFormat="1" x14ac:dyDescent="0.3">
      <c r="A43" s="14" t="s">
        <v>51</v>
      </c>
      <c r="B43" s="32">
        <f t="shared" si="1"/>
        <v>8.6700010776520009E-2</v>
      </c>
      <c r="C43" s="32">
        <f t="shared" si="1"/>
        <v>5.2299988508224371E-2</v>
      </c>
      <c r="D43" s="32">
        <f t="shared" si="1"/>
        <v>9.3499979734420424E-2</v>
      </c>
      <c r="E43" s="32">
        <f>E35-J35</f>
        <v>6.8598986150032015E-2</v>
      </c>
      <c r="F43" s="32"/>
      <c r="G43" s="16"/>
      <c r="H43" s="52"/>
      <c r="I43" s="52"/>
      <c r="J43" s="52"/>
      <c r="K43" s="52"/>
      <c r="L43" s="16"/>
      <c r="M43" s="6"/>
    </row>
    <row r="44" spans="1:13" s="14" customFormat="1" x14ac:dyDescent="0.3">
      <c r="A44" s="14" t="s">
        <v>52</v>
      </c>
      <c r="B44" s="32">
        <f t="shared" si="1"/>
        <v>9.0969988012313319E-2</v>
      </c>
      <c r="C44" s="32">
        <f t="shared" si="1"/>
        <v>7.2289985775947252E-2</v>
      </c>
      <c r="D44" s="32">
        <f t="shared" si="1"/>
        <v>6.8570008802413318E-2</v>
      </c>
      <c r="E44" s="32">
        <f>E36-J36</f>
        <v>7.3199988555907369E-2</v>
      </c>
      <c r="F44" s="32">
        <f>F36-K36</f>
        <v>7.2000008344646649E-2</v>
      </c>
      <c r="G44" s="16"/>
      <c r="H44" s="16"/>
      <c r="I44" s="16"/>
      <c r="J44" s="16"/>
      <c r="K44" s="16"/>
      <c r="L44" s="16"/>
      <c r="M44" s="6"/>
    </row>
    <row r="45" spans="1:13" s="14" customFormat="1" x14ac:dyDescent="0.3">
      <c r="A45" s="16"/>
      <c r="B45" s="16"/>
      <c r="C45" s="16"/>
      <c r="D45" s="16"/>
      <c r="E45" s="16"/>
      <c r="F45" s="16"/>
      <c r="G45" s="16"/>
      <c r="H45" s="6"/>
      <c r="I45" s="6"/>
      <c r="J45" s="6"/>
      <c r="K45" s="6"/>
      <c r="L45" s="6"/>
      <c r="M45" s="6"/>
    </row>
    <row r="46" spans="1:13" s="14" customFormat="1" ht="15.5" x14ac:dyDescent="0.3">
      <c r="A46" s="28" t="s">
        <v>56</v>
      </c>
      <c r="G46" s="22"/>
    </row>
    <row r="47" spans="1:13" s="14" customFormat="1" x14ac:dyDescent="0.3">
      <c r="A47" s="14" t="s">
        <v>28</v>
      </c>
      <c r="B47" s="35">
        <f>2943.5*B39^3+1651.3*B39^2+219.08*B39+1.0019</f>
        <v>9.4679712717993105</v>
      </c>
      <c r="C47" s="35">
        <f>2943.5*C39^3+1651.3*C39^2+219.08*C39+1.0019</f>
        <v>12.595563172575101</v>
      </c>
      <c r="D47" s="35">
        <f>2943.5*D39^3+1651.3*D39^2+219.08*D39+1.0019</f>
        <v>16.128399475141993</v>
      </c>
      <c r="E47" s="35">
        <f>2943.5*E39^3+1651.3*E39^2+219.08*E39+1.0019</f>
        <v>15.572322719782914</v>
      </c>
      <c r="F47" s="35">
        <f>2943.5*F39^3+1651.3*F39^2+219.08*F39+1.0019</f>
        <v>10.27096943879874</v>
      </c>
      <c r="G47" s="32"/>
    </row>
    <row r="48" spans="1:13" s="14" customFormat="1" ht="16" x14ac:dyDescent="0.35">
      <c r="A48" s="13" t="s">
        <v>48</v>
      </c>
      <c r="B48" s="35"/>
      <c r="C48" s="35">
        <f>(2943.5*C40^3+1651.3*C40^2+219.08*C40+1.0019)*2</f>
        <v>830.64325738475304</v>
      </c>
      <c r="D48" s="35">
        <f>(2943.5*D40^3+1651.3*D40^2+219.08*D40+1.0019)*2</f>
        <v>105.02248622612929</v>
      </c>
      <c r="E48" s="35"/>
      <c r="F48" s="35"/>
      <c r="G48" s="32"/>
    </row>
    <row r="49" spans="1:12" s="14" customFormat="1" x14ac:dyDescent="0.3">
      <c r="A49" s="14" t="s">
        <v>49</v>
      </c>
      <c r="B49" s="36"/>
      <c r="C49" s="36">
        <f>(2943.5*C41^3+1651.3*C41^2+219.08*C41+1.0019)*2</f>
        <v>133.20129267378042</v>
      </c>
      <c r="D49" s="36">
        <f>(2943.5*D41^3+1651.3*D41^2+219.08*D41+1.0019)*2</f>
        <v>458.02063620206093</v>
      </c>
      <c r="E49" s="36"/>
      <c r="F49" s="36"/>
      <c r="G49" s="32"/>
    </row>
    <row r="50" spans="1:12" s="14" customFormat="1" x14ac:dyDescent="0.3">
      <c r="A50" s="14" t="s">
        <v>50</v>
      </c>
      <c r="B50" s="36">
        <f t="shared" ref="B50:D52" si="2">2943.5*B42^3+1651.3*B42^2+219.08*B42+1.0019</f>
        <v>344.71485181869411</v>
      </c>
      <c r="C50" s="36">
        <f t="shared" si="2"/>
        <v>148.78933089322405</v>
      </c>
      <c r="D50" s="36">
        <f t="shared" si="2"/>
        <v>33.024722451605157</v>
      </c>
      <c r="E50" s="36"/>
      <c r="F50" s="36"/>
      <c r="G50" s="32"/>
    </row>
    <row r="51" spans="1:12" s="14" customFormat="1" x14ac:dyDescent="0.3">
      <c r="A51" s="14" t="s">
        <v>51</v>
      </c>
      <c r="B51" s="36">
        <f t="shared" si="2"/>
        <v>34.327103846432898</v>
      </c>
      <c r="C51" s="36">
        <f t="shared" si="2"/>
        <v>17.397647952696268</v>
      </c>
      <c r="D51" s="36">
        <f t="shared" si="2"/>
        <v>38.3279631666881</v>
      </c>
      <c r="E51" s="36">
        <f>2943.5*E43^3+1651.3*E43^2+219.08*E43+1.0019</f>
        <v>24.751492545990235</v>
      </c>
      <c r="F51" s="36"/>
      <c r="G51" s="32"/>
    </row>
    <row r="52" spans="1:12" s="14" customFormat="1" x14ac:dyDescent="0.3">
      <c r="A52" s="14" t="s">
        <v>52</v>
      </c>
      <c r="B52" s="36">
        <f t="shared" si="2"/>
        <v>36.812944384854404</v>
      </c>
      <c r="C52" s="36">
        <f t="shared" si="2"/>
        <v>26.580606844522038</v>
      </c>
      <c r="D52" s="36">
        <f t="shared" si="2"/>
        <v>24.737376974022325</v>
      </c>
      <c r="E52" s="36">
        <f>2943.5*E44^3+1651.3*E44^2+219.08*E44+1.0019</f>
        <v>27.041120791735452</v>
      </c>
      <c r="F52" s="36">
        <f>2943.5*F44^3+1651.3*F44^2+219.08*F44+1.0019</f>
        <v>26.434658882391002</v>
      </c>
      <c r="G52" s="32"/>
    </row>
    <row r="53" spans="1:12" s="14" customFormat="1" x14ac:dyDescent="0.3"/>
    <row r="57" spans="1:12" x14ac:dyDescent="0.3">
      <c r="A57" s="1" t="s">
        <v>0</v>
      </c>
      <c r="B57" s="1"/>
      <c r="C57" s="1"/>
      <c r="D57" s="1"/>
      <c r="E57" s="1" t="s">
        <v>1</v>
      </c>
      <c r="F57" s="1"/>
      <c r="G57" s="1"/>
      <c r="H57" s="1"/>
      <c r="I57" s="1"/>
      <c r="J57" s="1"/>
      <c r="K57" s="1"/>
      <c r="L57" s="1"/>
    </row>
    <row r="58" spans="1:12" x14ac:dyDescent="0.3">
      <c r="A58" s="1" t="s">
        <v>2</v>
      </c>
      <c r="B58" s="1"/>
      <c r="C58" s="1"/>
      <c r="D58" s="1"/>
      <c r="E58" s="1" t="s">
        <v>3</v>
      </c>
      <c r="F58" s="1"/>
      <c r="G58" s="1"/>
      <c r="H58" s="1"/>
      <c r="I58" s="1" t="s">
        <v>4</v>
      </c>
      <c r="J58" s="1"/>
      <c r="K58" s="1"/>
      <c r="L58" s="1"/>
    </row>
    <row r="59" spans="1:12" x14ac:dyDescent="0.3">
      <c r="A59" s="1" t="s">
        <v>5</v>
      </c>
      <c r="B59" s="1"/>
      <c r="C59" s="1"/>
      <c r="D59" s="1"/>
      <c r="E59" s="1" t="s">
        <v>6</v>
      </c>
      <c r="F59" s="1"/>
      <c r="G59" s="1"/>
      <c r="H59" s="1"/>
      <c r="I59" s="1"/>
      <c r="J59" s="1"/>
      <c r="K59" s="1"/>
      <c r="L59" s="1"/>
    </row>
    <row r="60" spans="1:12" x14ac:dyDescent="0.3">
      <c r="A60" s="1" t="s">
        <v>7</v>
      </c>
      <c r="B60" s="1"/>
      <c r="C60" s="1"/>
      <c r="D60" s="1"/>
      <c r="E60" s="1" t="s">
        <v>8</v>
      </c>
      <c r="F60" s="1"/>
      <c r="G60" s="1"/>
      <c r="H60" s="1"/>
      <c r="I60" s="1"/>
      <c r="J60" s="1"/>
      <c r="K60" s="1"/>
      <c r="L60" s="1"/>
    </row>
    <row r="61" spans="1:12" x14ac:dyDescent="0.3">
      <c r="A61" s="1" t="s">
        <v>9</v>
      </c>
      <c r="B61" s="1"/>
      <c r="C61" s="1"/>
      <c r="D61" s="1"/>
      <c r="E61" s="1" t="s">
        <v>10</v>
      </c>
      <c r="F61" s="1"/>
      <c r="G61" s="1"/>
      <c r="H61" s="1"/>
      <c r="I61" s="1"/>
      <c r="J61" s="1"/>
      <c r="K61" s="1"/>
      <c r="L61" s="1"/>
    </row>
    <row r="62" spans="1:12" x14ac:dyDescent="0.3">
      <c r="A62" s="1" t="s">
        <v>11</v>
      </c>
      <c r="B62" s="1"/>
      <c r="C62" s="1"/>
      <c r="D62" s="1"/>
      <c r="E62" s="1" t="s">
        <v>12</v>
      </c>
      <c r="F62" s="1"/>
      <c r="G62" s="1"/>
      <c r="H62" s="1"/>
      <c r="I62" s="1"/>
      <c r="J62" s="1"/>
      <c r="K62" s="1"/>
      <c r="L62" s="1"/>
    </row>
    <row r="63" spans="1:12" x14ac:dyDescent="0.3">
      <c r="A63" s="1" t="s">
        <v>13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3">
      <c r="A64" s="1" t="s">
        <v>14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24" x14ac:dyDescent="0.3">
      <c r="A65" s="1" t="s">
        <v>15</v>
      </c>
      <c r="B65" s="1"/>
      <c r="C65" s="1"/>
      <c r="D65" s="1"/>
      <c r="E65" s="1" t="s">
        <v>16</v>
      </c>
      <c r="F65" s="1"/>
      <c r="G65" s="1"/>
      <c r="H65" s="1"/>
      <c r="I65" s="1"/>
      <c r="J65" s="1"/>
      <c r="K65" s="1"/>
      <c r="L65" s="1"/>
    </row>
    <row r="66" spans="1:24" x14ac:dyDescent="0.3">
      <c r="A66" s="1" t="s">
        <v>17</v>
      </c>
      <c r="B66" s="1"/>
      <c r="C66" s="1"/>
      <c r="D66" s="1"/>
      <c r="E66" s="1">
        <v>510</v>
      </c>
      <c r="F66" s="1" t="s">
        <v>18</v>
      </c>
      <c r="G66" s="1"/>
      <c r="H66" s="1"/>
      <c r="I66" s="1"/>
      <c r="J66" s="1"/>
      <c r="K66" s="1"/>
      <c r="L66" s="1"/>
    </row>
    <row r="67" spans="1:24" x14ac:dyDescent="0.3">
      <c r="A67" s="1" t="s">
        <v>19</v>
      </c>
      <c r="B67" s="1"/>
      <c r="C67" s="1"/>
      <c r="D67" s="1"/>
      <c r="E67" s="1">
        <v>9</v>
      </c>
      <c r="F67" s="1" t="s">
        <v>18</v>
      </c>
      <c r="G67" s="1"/>
      <c r="H67" s="1"/>
      <c r="I67" s="1"/>
      <c r="J67" s="1"/>
      <c r="K67" s="1"/>
      <c r="L67" s="1"/>
    </row>
    <row r="68" spans="1:24" x14ac:dyDescent="0.3">
      <c r="A68" s="1" t="s">
        <v>20</v>
      </c>
      <c r="B68" s="1"/>
      <c r="C68" s="1"/>
      <c r="D68" s="1"/>
      <c r="E68" s="1">
        <v>0</v>
      </c>
      <c r="F68" s="1" t="s">
        <v>21</v>
      </c>
      <c r="G68" s="1"/>
      <c r="H68" s="1"/>
      <c r="I68" s="1"/>
      <c r="J68" s="1"/>
      <c r="K68" s="1"/>
      <c r="L68" s="1"/>
    </row>
    <row r="70" spans="1:24" ht="15.5" x14ac:dyDescent="0.3">
      <c r="A70" s="16"/>
      <c r="B70" s="56" t="s">
        <v>59</v>
      </c>
      <c r="C70" s="57"/>
      <c r="D70" s="57"/>
      <c r="E70" s="57"/>
      <c r="F70" s="57"/>
      <c r="G70" s="16"/>
      <c r="H70" s="56" t="s">
        <v>41</v>
      </c>
      <c r="I70" s="57"/>
      <c r="J70" s="57"/>
      <c r="K70" s="57"/>
      <c r="L70" s="57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5.5" x14ac:dyDescent="0.3">
      <c r="A71" s="31"/>
      <c r="B71" s="31">
        <v>6</v>
      </c>
      <c r="C71" s="31">
        <v>7</v>
      </c>
      <c r="D71" s="31">
        <v>8</v>
      </c>
      <c r="E71" s="31">
        <v>9</v>
      </c>
      <c r="F71" s="31">
        <v>10</v>
      </c>
      <c r="G71" s="31"/>
      <c r="H71" s="31"/>
      <c r="I71" s="31"/>
      <c r="J71" s="31"/>
      <c r="K71" s="31"/>
      <c r="L71" s="31"/>
      <c r="M71" s="1"/>
      <c r="N71" s="2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5" x14ac:dyDescent="0.3">
      <c r="A72" s="14" t="s">
        <v>28</v>
      </c>
      <c r="B72" s="16">
        <v>0.34889999914169301</v>
      </c>
      <c r="C72" s="16">
        <v>0.35279998588562</v>
      </c>
      <c r="D72" s="16">
        <v>0.35319999599456797</v>
      </c>
      <c r="E72" s="16">
        <v>0.33849999904632599</v>
      </c>
      <c r="F72" s="16"/>
      <c r="G72" s="16"/>
      <c r="H72" s="16">
        <v>0.31790000200271606</v>
      </c>
      <c r="I72" s="16">
        <v>0.3125</v>
      </c>
      <c r="J72" s="16">
        <v>0.31580000184750101</v>
      </c>
      <c r="K72" s="16">
        <v>0.31340000000000001</v>
      </c>
      <c r="L72" s="16"/>
      <c r="M72" s="3"/>
      <c r="N72" s="4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6" x14ac:dyDescent="0.35">
      <c r="A73" s="13" t="s">
        <v>48</v>
      </c>
      <c r="B73" s="31">
        <v>0.73709997463226296</v>
      </c>
      <c r="C73" s="31">
        <v>0.75607000184739004</v>
      </c>
      <c r="D73" s="31">
        <v>0.73970001183947598</v>
      </c>
      <c r="E73" s="31">
        <v>0.49090700046728197</v>
      </c>
      <c r="F73" s="31"/>
      <c r="G73" s="14"/>
      <c r="H73" s="16">
        <v>0.31330001354217529</v>
      </c>
      <c r="I73" s="16">
        <v>0.29129999876022339</v>
      </c>
      <c r="J73" s="16">
        <v>0.30130001132450002</v>
      </c>
      <c r="K73" s="16">
        <v>0.31298367903000002</v>
      </c>
      <c r="L73" s="16"/>
      <c r="M73" s="2"/>
      <c r="N73" s="4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5.5" x14ac:dyDescent="0.3">
      <c r="A74" s="14" t="s">
        <v>49</v>
      </c>
      <c r="B74" s="32">
        <v>0.47289998531341598</v>
      </c>
      <c r="C74" s="32">
        <v>0.59588999974727597</v>
      </c>
      <c r="D74" s="32">
        <v>0.41899981975555001</v>
      </c>
      <c r="E74" s="32"/>
      <c r="F74" s="32"/>
      <c r="G74" s="14"/>
      <c r="H74" s="33">
        <v>0.25279998779296875</v>
      </c>
      <c r="I74" s="16">
        <v>0.25299999117851257</v>
      </c>
      <c r="J74" s="16">
        <v>0.24250000715255737</v>
      </c>
      <c r="K74" s="15"/>
      <c r="L74" s="16"/>
      <c r="M74" s="5"/>
      <c r="N74" s="4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5" x14ac:dyDescent="0.3">
      <c r="A75" s="14" t="s">
        <v>50</v>
      </c>
      <c r="B75" s="16">
        <v>0.517899997711182</v>
      </c>
      <c r="C75" s="16">
        <v>0.67589999079704299</v>
      </c>
      <c r="D75" s="16">
        <v>0.57799999189376805</v>
      </c>
      <c r="E75" s="16">
        <v>0.36159999966621398</v>
      </c>
      <c r="F75" s="16"/>
      <c r="G75" s="16"/>
      <c r="H75" s="16">
        <v>0.32159999012947083</v>
      </c>
      <c r="I75" s="16">
        <v>0.30820000171661377</v>
      </c>
      <c r="J75" s="16">
        <v>0.32019999623298645</v>
      </c>
      <c r="K75" s="16">
        <v>0.31011102947000002</v>
      </c>
      <c r="L75" s="16"/>
      <c r="M75" s="2"/>
      <c r="N75" s="4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5" x14ac:dyDescent="0.3">
      <c r="A76" s="14" t="s">
        <v>51</v>
      </c>
      <c r="B76" s="16">
        <v>0.40820999860763502</v>
      </c>
      <c r="C76" s="16">
        <v>0.380529999017715</v>
      </c>
      <c r="D76" s="16">
        <v>0.44559999527931199</v>
      </c>
      <c r="E76" s="16">
        <v>0.38380001082420301</v>
      </c>
      <c r="F76" s="16"/>
      <c r="G76" s="16"/>
      <c r="H76" s="16">
        <v>0.32989999651908875</v>
      </c>
      <c r="I76" s="16">
        <v>0.32150000333786011</v>
      </c>
      <c r="J76" s="16">
        <v>0.32979827834600001</v>
      </c>
      <c r="K76" s="16">
        <v>0.32190001377479999</v>
      </c>
      <c r="L76" s="16"/>
      <c r="M76" s="2"/>
      <c r="N76" s="4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5" x14ac:dyDescent="0.3">
      <c r="A77" s="14" t="s">
        <v>52</v>
      </c>
      <c r="B77" s="16">
        <v>0.42589999265670803</v>
      </c>
      <c r="C77" s="16">
        <v>0.441919999837875</v>
      </c>
      <c r="D77" s="16">
        <v>0.52820001149177598</v>
      </c>
      <c r="E77" s="16">
        <v>0.40658999897956799</v>
      </c>
      <c r="F77" s="16"/>
      <c r="G77" s="16"/>
      <c r="H77" s="16">
        <v>0.32690000534057617</v>
      </c>
      <c r="I77" s="16">
        <v>0.35120001435279846</v>
      </c>
      <c r="J77" s="16">
        <v>0.31920000910758972</v>
      </c>
      <c r="K77" s="16">
        <v>0.32120001316070557</v>
      </c>
      <c r="L77" s="14"/>
      <c r="M77" s="2"/>
      <c r="N77" s="4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x14ac:dyDescent="0.3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x14ac:dyDescent="0.3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5.5" x14ac:dyDescent="0.3">
      <c r="A80" s="34" t="s">
        <v>55</v>
      </c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x14ac:dyDescent="0.3">
      <c r="A81" s="14" t="s">
        <v>28</v>
      </c>
      <c r="B81" s="32">
        <f t="shared" ref="B81:E82" si="3">B72-H72</f>
        <v>3.0999997138976942E-2</v>
      </c>
      <c r="C81" s="32">
        <f t="shared" si="3"/>
        <v>4.0299985885620004E-2</v>
      </c>
      <c r="D81" s="32">
        <f t="shared" si="3"/>
        <v>3.7399994147066962E-2</v>
      </c>
      <c r="E81" s="32">
        <f t="shared" si="3"/>
        <v>2.5099999046325983E-2</v>
      </c>
      <c r="F81" s="32"/>
      <c r="G81" s="32"/>
      <c r="H81" s="16"/>
      <c r="I81" s="16"/>
      <c r="J81" s="16"/>
      <c r="K81" s="16"/>
      <c r="L81" s="16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6" x14ac:dyDescent="0.35">
      <c r="A82" s="13" t="s">
        <v>48</v>
      </c>
      <c r="B82" s="32">
        <f t="shared" si="3"/>
        <v>0.42379996109008766</v>
      </c>
      <c r="C82" s="32">
        <f t="shared" si="3"/>
        <v>0.46477000308716665</v>
      </c>
      <c r="D82" s="32">
        <f t="shared" si="3"/>
        <v>0.43840000051497596</v>
      </c>
      <c r="E82" s="32">
        <f t="shared" si="3"/>
        <v>0.17792332143728196</v>
      </c>
      <c r="F82" s="32"/>
      <c r="G82" s="16"/>
      <c r="H82" s="52" t="s">
        <v>60</v>
      </c>
      <c r="I82" s="52"/>
      <c r="J82" s="52"/>
      <c r="K82" s="52"/>
      <c r="L82" s="16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x14ac:dyDescent="0.3">
      <c r="A83" s="14" t="s">
        <v>49</v>
      </c>
      <c r="B83" s="32">
        <f>B74-H74</f>
        <v>0.22009999752044723</v>
      </c>
      <c r="C83" s="32">
        <f>C74-I74</f>
        <v>0.34289000856876339</v>
      </c>
      <c r="D83" s="32">
        <f>D74-J74</f>
        <v>0.17649981260299263</v>
      </c>
      <c r="E83" s="32"/>
      <c r="F83" s="32"/>
      <c r="G83" s="16"/>
      <c r="H83" s="52"/>
      <c r="I83" s="52"/>
      <c r="J83" s="52"/>
      <c r="K83" s="52"/>
      <c r="L83" s="16"/>
      <c r="M83" s="1"/>
      <c r="N83" s="7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x14ac:dyDescent="0.3">
      <c r="A84" s="14" t="s">
        <v>50</v>
      </c>
      <c r="B84" s="32">
        <f t="shared" ref="B84:B86" si="4">B75-H75</f>
        <v>0.19630000758171118</v>
      </c>
      <c r="C84" s="32">
        <f>C75-I75</f>
        <v>0.36769998908042922</v>
      </c>
      <c r="D84" s="32">
        <f>D75-J75</f>
        <v>0.2577999956607816</v>
      </c>
      <c r="E84" s="32">
        <f>E75-K75</f>
        <v>5.1488970196213957E-2</v>
      </c>
      <c r="F84" s="32"/>
      <c r="G84" s="16"/>
      <c r="H84" s="52"/>
      <c r="I84" s="52"/>
      <c r="J84" s="52"/>
      <c r="K84" s="52"/>
      <c r="L84" s="16"/>
      <c r="M84" s="1"/>
      <c r="N84" s="7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x14ac:dyDescent="0.3">
      <c r="A85" s="14" t="s">
        <v>51</v>
      </c>
      <c r="B85" s="32">
        <f t="shared" si="4"/>
        <v>7.8310002088546271E-2</v>
      </c>
      <c r="C85" s="32">
        <f t="shared" ref="C85:C86" si="5">C76-I76</f>
        <v>5.9029995679854896E-2</v>
      </c>
      <c r="D85" s="32">
        <f t="shared" ref="D85:D86" si="6">D76-J76</f>
        <v>0.11580171693331198</v>
      </c>
      <c r="E85" s="32">
        <f t="shared" ref="E85:E86" si="7">E76-K76</f>
        <v>6.1899997049403022E-2</v>
      </c>
      <c r="F85" s="32"/>
      <c r="G85" s="16"/>
      <c r="H85" s="52"/>
      <c r="I85" s="52"/>
      <c r="J85" s="52"/>
      <c r="K85" s="52"/>
      <c r="L85" s="16"/>
      <c r="M85" s="1"/>
      <c r="N85" s="7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x14ac:dyDescent="0.3">
      <c r="A86" s="14" t="s">
        <v>52</v>
      </c>
      <c r="B86" s="32">
        <f t="shared" si="4"/>
        <v>9.8999987316131854E-2</v>
      </c>
      <c r="C86" s="32">
        <f t="shared" si="5"/>
        <v>9.0719985485076537E-2</v>
      </c>
      <c r="D86" s="32">
        <f t="shared" si="6"/>
        <v>0.20900000238418626</v>
      </c>
      <c r="E86" s="32">
        <f t="shared" si="7"/>
        <v>8.5389985818862424E-2</v>
      </c>
      <c r="F86" s="32"/>
      <c r="G86" s="16"/>
      <c r="H86" s="6"/>
      <c r="I86" s="6"/>
      <c r="J86" s="6"/>
      <c r="K86" s="6"/>
      <c r="L86" s="6"/>
      <c r="M86" s="1"/>
      <c r="N86" s="7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x14ac:dyDescent="0.3">
      <c r="A87" s="16"/>
      <c r="B87" s="16"/>
      <c r="C87" s="16"/>
      <c r="D87" s="16"/>
      <c r="E87" s="16"/>
      <c r="F87" s="16"/>
      <c r="G87" s="16"/>
      <c r="H87" s="6"/>
      <c r="I87" s="6"/>
      <c r="J87" s="6"/>
      <c r="K87" s="6"/>
      <c r="L87" s="6"/>
      <c r="M87" s="1"/>
      <c r="N87" s="7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5.5" x14ac:dyDescent="0.3">
      <c r="A88" s="28" t="s">
        <v>56</v>
      </c>
      <c r="B88" s="14"/>
      <c r="C88" s="14"/>
      <c r="D88" s="14"/>
      <c r="E88" s="14"/>
      <c r="F88" s="14"/>
      <c r="G88" s="22"/>
      <c r="H88" s="6"/>
      <c r="I88" s="6"/>
      <c r="J88" s="6"/>
      <c r="K88" s="6"/>
      <c r="L88" s="6"/>
      <c r="N88" s="7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x14ac:dyDescent="0.3">
      <c r="A89" s="14" t="s">
        <v>28</v>
      </c>
      <c r="B89" s="35">
        <f>2943.5*B81^3+1651.3*B81^2+219.08*B81+1.0019</f>
        <v>9.4679681645148683</v>
      </c>
      <c r="C89" s="35">
        <f>2943.5*C81^3+1651.3*C81^2+219.08*C81+1.0019</f>
        <v>12.705333153124471</v>
      </c>
      <c r="D89" s="35">
        <f>2943.5*D81^3+1651.3*D81^2+219.08*D81+1.0019</f>
        <v>11.659247462751399</v>
      </c>
      <c r="E89" s="35">
        <f>2943.5*E81^3+1651.3*E81^2+219.08*E81+1.0019</f>
        <v>7.5876895240269642</v>
      </c>
      <c r="F89" s="36"/>
      <c r="G89" s="32"/>
      <c r="H89" s="6"/>
      <c r="I89" s="6"/>
      <c r="J89" s="6"/>
      <c r="K89" s="6"/>
      <c r="L89" s="14"/>
      <c r="N89" s="7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6" x14ac:dyDescent="0.35">
      <c r="A90" s="13" t="s">
        <v>48</v>
      </c>
      <c r="B90" s="36">
        <f>2943.5*B82^3+1651.3*B82^2+219.08*B82+1.0019</f>
        <v>614.48299916812186</v>
      </c>
      <c r="C90" s="36">
        <f>2943.5*C82^3+1651.3*C82^2+219.08*C82+1.0019</f>
        <v>755.03710433784545</v>
      </c>
      <c r="D90" s="36">
        <f t="shared" ref="B90:E94" si="8">2943.5*D82^3+1651.3*D82^2+219.08*D82+1.0019</f>
        <v>662.43115359906187</v>
      </c>
      <c r="E90" s="36">
        <f t="shared" si="8"/>
        <v>108.83522939252552</v>
      </c>
      <c r="F90" s="36"/>
      <c r="G90" s="32"/>
      <c r="H90" s="6"/>
      <c r="I90" s="6"/>
      <c r="J90" s="6"/>
      <c r="K90" s="6"/>
      <c r="L90" s="14"/>
      <c r="N90" s="7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x14ac:dyDescent="0.3">
      <c r="A91" s="14" t="s">
        <v>49</v>
      </c>
      <c r="B91" s="36">
        <f t="shared" si="8"/>
        <v>160.60214535671551</v>
      </c>
      <c r="C91" s="36">
        <f t="shared" si="8"/>
        <v>388.93806816527342</v>
      </c>
      <c r="D91" s="36">
        <f>2943.5*D83^3+1651.3*D83^2+219.08*D83+1.0019</f>
        <v>107.29548693369824</v>
      </c>
      <c r="E91" s="36"/>
      <c r="F91" s="36"/>
      <c r="G91" s="32"/>
      <c r="H91" s="6"/>
      <c r="I91" s="6"/>
      <c r="J91" s="14"/>
      <c r="K91" s="14"/>
      <c r="L91" s="14"/>
      <c r="N91" s="7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x14ac:dyDescent="0.3">
      <c r="A92" s="14" t="s">
        <v>50</v>
      </c>
      <c r="B92" s="36">
        <f>2943.5*B84^3+1651.3*B84^2+219.08*B84+1.0019</f>
        <v>129.90311026496434</v>
      </c>
      <c r="C92" s="36">
        <f t="shared" si="8"/>
        <v>451.15267417645703</v>
      </c>
      <c r="D92" s="36">
        <f t="shared" si="8"/>
        <v>217.66026689910981</v>
      </c>
      <c r="E92" s="36">
        <f>2943.5*E84^3+1651.3*E84^2+219.08*E84+1.0019</f>
        <v>17.06168519466307</v>
      </c>
      <c r="F92" s="36"/>
      <c r="G92" s="32"/>
      <c r="H92" s="6"/>
      <c r="I92" s="6"/>
      <c r="J92" s="14"/>
      <c r="K92" s="14"/>
      <c r="L92" s="1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x14ac:dyDescent="0.3">
      <c r="A93" s="14" t="s">
        <v>51</v>
      </c>
      <c r="B93" s="36">
        <f t="shared" si="8"/>
        <v>29.698145436314391</v>
      </c>
      <c r="C93" s="36">
        <f t="shared" si="8"/>
        <v>20.293668591151786</v>
      </c>
      <c r="D93" s="36">
        <f t="shared" si="8"/>
        <v>53.086712304476819</v>
      </c>
      <c r="E93" s="36">
        <f t="shared" si="8"/>
        <v>21.588217739322875</v>
      </c>
      <c r="F93" s="36"/>
      <c r="G93" s="32"/>
      <c r="H93" s="6"/>
      <c r="I93" s="6"/>
      <c r="J93" s="14"/>
      <c r="K93" s="14"/>
      <c r="L93" s="1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x14ac:dyDescent="0.3">
      <c r="A94" s="14" t="s">
        <v>52</v>
      </c>
      <c r="B94" s="36">
        <f t="shared" si="8"/>
        <v>41.731278382874017</v>
      </c>
      <c r="C94" s="36">
        <f t="shared" si="8"/>
        <v>36.664947600723728</v>
      </c>
      <c r="D94" s="36">
        <f t="shared" si="8"/>
        <v>145.79223829913678</v>
      </c>
      <c r="E94" s="36">
        <f t="shared" si="8"/>
        <v>33.582181452234678</v>
      </c>
      <c r="F94" s="36"/>
      <c r="G94" s="32"/>
      <c r="H94" s="6"/>
      <c r="I94" s="14"/>
      <c r="J94" s="14"/>
      <c r="K94" s="14"/>
      <c r="L94" s="1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x14ac:dyDescent="0.3">
      <c r="H95" s="6"/>
    </row>
  </sheetData>
  <mergeCells count="6">
    <mergeCell ref="H82:K85"/>
    <mergeCell ref="B29:F29"/>
    <mergeCell ref="G30:I30"/>
    <mergeCell ref="H40:K43"/>
    <mergeCell ref="B70:F70"/>
    <mergeCell ref="H70:L70"/>
  </mergeCells>
  <phoneticPr fontId="1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E0A3F-9470-414E-9166-A07A413E4A6F}">
  <dimension ref="A1:N94"/>
  <sheetViews>
    <sheetView topLeftCell="A85" workbookViewId="0">
      <selection activeCell="B30" sqref="B30:F30"/>
    </sheetView>
  </sheetViews>
  <sheetFormatPr defaultRowHeight="14" x14ac:dyDescent="0.3"/>
  <cols>
    <col min="1" max="1" width="22.6640625" customWidth="1"/>
    <col min="2" max="2" width="9.1640625" bestFit="1" customWidth="1"/>
    <col min="3" max="3" width="8.75" bestFit="1" customWidth="1"/>
    <col min="4" max="6" width="9.1640625" bestFit="1" customWidth="1"/>
    <col min="8" max="8" width="8.75" bestFit="1" customWidth="1"/>
    <col min="9" max="9" width="11.08203125" customWidth="1"/>
    <col min="10" max="12" width="8.75" bestFit="1" customWidth="1"/>
    <col min="13" max="13" width="10.25" customWidth="1"/>
  </cols>
  <sheetData>
    <row r="1" spans="1:9" s="1" customFormat="1" x14ac:dyDescent="0.3">
      <c r="A1" s="1" t="s">
        <v>0</v>
      </c>
      <c r="E1" s="1" t="s">
        <v>1</v>
      </c>
    </row>
    <row r="2" spans="1:9" s="1" customFormat="1" x14ac:dyDescent="0.3">
      <c r="A2" s="1" t="s">
        <v>2</v>
      </c>
      <c r="E2" s="1" t="s">
        <v>3</v>
      </c>
      <c r="I2" s="1" t="s">
        <v>4</v>
      </c>
    </row>
    <row r="3" spans="1:9" s="1" customFormat="1" x14ac:dyDescent="0.3">
      <c r="A3" s="1" t="s">
        <v>5</v>
      </c>
      <c r="E3" s="1" t="s">
        <v>6</v>
      </c>
    </row>
    <row r="4" spans="1:9" s="1" customFormat="1" x14ac:dyDescent="0.3">
      <c r="A4" s="1" t="s">
        <v>7</v>
      </c>
      <c r="E4" s="1" t="s">
        <v>8</v>
      </c>
    </row>
    <row r="5" spans="1:9" s="1" customFormat="1" x14ac:dyDescent="0.3">
      <c r="A5" s="1" t="s">
        <v>9</v>
      </c>
      <c r="E5" s="1" t="s">
        <v>10</v>
      </c>
    </row>
    <row r="6" spans="1:9" s="1" customFormat="1" x14ac:dyDescent="0.3">
      <c r="A6" s="1" t="s">
        <v>11</v>
      </c>
      <c r="E6" s="1" t="s">
        <v>12</v>
      </c>
    </row>
    <row r="7" spans="1:9" s="1" customFormat="1" x14ac:dyDescent="0.3">
      <c r="A7" s="1" t="s">
        <v>13</v>
      </c>
    </row>
    <row r="8" spans="1:9" s="1" customFormat="1" x14ac:dyDescent="0.3">
      <c r="A8" s="1" t="s">
        <v>14</v>
      </c>
    </row>
    <row r="9" spans="1:9" s="1" customFormat="1" x14ac:dyDescent="0.3">
      <c r="A9" s="1" t="s">
        <v>15</v>
      </c>
      <c r="E9" s="1" t="s">
        <v>16</v>
      </c>
    </row>
    <row r="10" spans="1:9" s="1" customFormat="1" x14ac:dyDescent="0.3">
      <c r="A10" s="1" t="s">
        <v>17</v>
      </c>
      <c r="E10" s="1">
        <v>510</v>
      </c>
      <c r="F10" s="1" t="s">
        <v>18</v>
      </c>
    </row>
    <row r="11" spans="1:9" s="1" customFormat="1" x14ac:dyDescent="0.3">
      <c r="A11" s="1" t="s">
        <v>19</v>
      </c>
      <c r="E11" s="1">
        <v>9</v>
      </c>
      <c r="F11" s="1" t="s">
        <v>18</v>
      </c>
    </row>
    <row r="12" spans="1:9" s="1" customFormat="1" x14ac:dyDescent="0.3">
      <c r="A12" s="1" t="s">
        <v>20</v>
      </c>
      <c r="E12" s="1">
        <v>0</v>
      </c>
      <c r="F12" s="1" t="s">
        <v>21</v>
      </c>
    </row>
    <row r="17" spans="1:13" ht="14.5" thickBot="1" x14ac:dyDescent="0.35"/>
    <row r="18" spans="1:13" x14ac:dyDescent="0.3">
      <c r="A18" s="24" t="s">
        <v>62</v>
      </c>
      <c r="B18" s="25">
        <v>0</v>
      </c>
      <c r="C18" s="25">
        <v>1</v>
      </c>
      <c r="D18" s="25">
        <v>2</v>
      </c>
      <c r="E18" s="25">
        <v>3</v>
      </c>
      <c r="F18" s="19">
        <v>4</v>
      </c>
    </row>
    <row r="19" spans="1:13" x14ac:dyDescent="0.3">
      <c r="A19" s="26"/>
      <c r="B19" s="14">
        <v>0.2525</v>
      </c>
      <c r="C19" s="14">
        <v>0.30830000000000002</v>
      </c>
      <c r="D19" s="14">
        <v>0.3619</v>
      </c>
      <c r="E19" s="14">
        <v>0.40479999999999999</v>
      </c>
      <c r="F19" s="27">
        <v>0.45100000000000001</v>
      </c>
    </row>
    <row r="20" spans="1:13" x14ac:dyDescent="0.3">
      <c r="A20" s="26" t="s">
        <v>55</v>
      </c>
      <c r="B20" s="14">
        <f>B19-0.2525</f>
        <v>0</v>
      </c>
      <c r="C20" s="14">
        <f t="shared" ref="C20:F20" si="0">C19-0.2525</f>
        <v>5.5800000000000016E-2</v>
      </c>
      <c r="D20" s="14">
        <f t="shared" si="0"/>
        <v>0.1094</v>
      </c>
      <c r="E20" s="14">
        <f t="shared" si="0"/>
        <v>0.15229999999999999</v>
      </c>
      <c r="F20" s="27">
        <f t="shared" si="0"/>
        <v>0.19850000000000001</v>
      </c>
    </row>
    <row r="21" spans="1:13" ht="14.5" thickBot="1" x14ac:dyDescent="0.35">
      <c r="A21" s="28" t="s">
        <v>58</v>
      </c>
      <c r="B21" s="29">
        <v>0</v>
      </c>
      <c r="C21" s="29">
        <v>24</v>
      </c>
      <c r="D21" s="29">
        <v>61</v>
      </c>
      <c r="E21" s="29">
        <v>114</v>
      </c>
      <c r="F21" s="30">
        <v>190</v>
      </c>
    </row>
    <row r="29" spans="1:13" ht="15.5" x14ac:dyDescent="0.3">
      <c r="A29" s="16"/>
      <c r="B29" s="58" t="s">
        <v>54</v>
      </c>
      <c r="C29" s="58"/>
      <c r="D29" s="58"/>
      <c r="E29" s="58"/>
      <c r="F29" s="58"/>
      <c r="G29" s="56" t="s">
        <v>41</v>
      </c>
      <c r="H29" s="57"/>
      <c r="I29" s="57"/>
      <c r="J29" s="16"/>
      <c r="K29" s="16"/>
      <c r="L29" s="16"/>
      <c r="M29" s="16"/>
    </row>
    <row r="30" spans="1:13" ht="15.5" x14ac:dyDescent="0.3">
      <c r="A30" s="46" t="s">
        <v>22</v>
      </c>
      <c r="B30" s="31">
        <v>1</v>
      </c>
      <c r="C30" s="31">
        <v>2</v>
      </c>
      <c r="D30" s="31">
        <v>3</v>
      </c>
      <c r="E30" s="31">
        <v>4</v>
      </c>
      <c r="F30" s="31">
        <v>5</v>
      </c>
      <c r="G30" s="47"/>
      <c r="H30" s="48"/>
      <c r="I30" s="48"/>
      <c r="J30" s="48"/>
      <c r="K30" s="48"/>
      <c r="L30" s="48"/>
      <c r="M30" s="38"/>
    </row>
    <row r="31" spans="1:13" x14ac:dyDescent="0.3">
      <c r="A31" s="14" t="s">
        <v>28</v>
      </c>
      <c r="B31" s="16">
        <v>0.303399990797043</v>
      </c>
      <c r="C31" s="16">
        <v>0.29729999184608502</v>
      </c>
      <c r="D31" s="16">
        <v>0.32149998831748999</v>
      </c>
      <c r="E31" s="16">
        <v>0.29290001015663097</v>
      </c>
      <c r="F31" s="16">
        <v>0.29899999761581397</v>
      </c>
      <c r="G31" s="49">
        <v>0.25470000505447388</v>
      </c>
      <c r="H31" s="16">
        <v>0.25440001487731934</v>
      </c>
      <c r="I31" s="16">
        <v>0.25940001010894775</v>
      </c>
      <c r="J31" s="16">
        <v>0.25430000000000003</v>
      </c>
      <c r="K31" s="16">
        <v>0.25740002001032503</v>
      </c>
      <c r="L31" s="16"/>
      <c r="M31" s="50"/>
    </row>
    <row r="32" spans="1:13" ht="16" x14ac:dyDescent="0.35">
      <c r="A32" s="13" t="s">
        <v>48</v>
      </c>
      <c r="B32" s="16">
        <v>0.34049998788833602</v>
      </c>
      <c r="C32" s="16">
        <v>0.32010000324249299</v>
      </c>
      <c r="D32" s="16">
        <v>0.323199999570847</v>
      </c>
      <c r="E32" s="16">
        <v>0.32689999318122898</v>
      </c>
      <c r="F32" s="16">
        <v>0.46760001392364497</v>
      </c>
      <c r="G32" s="49">
        <v>0.25900000333786011</v>
      </c>
      <c r="H32" s="16">
        <v>0.25519999861717224</v>
      </c>
      <c r="I32" s="16">
        <v>0.25589999556541443</v>
      </c>
      <c r="J32" s="16">
        <v>0.25472973648000002</v>
      </c>
      <c r="K32" s="16">
        <v>0.2601126346</v>
      </c>
      <c r="L32" s="16"/>
      <c r="M32" s="50"/>
    </row>
    <row r="33" spans="1:13" x14ac:dyDescent="0.3">
      <c r="A33" s="14" t="s">
        <v>49</v>
      </c>
      <c r="B33" s="16">
        <v>0.330199988031387</v>
      </c>
      <c r="C33" s="16">
        <v>0.33080999946594197</v>
      </c>
      <c r="D33" s="16">
        <v>0.38439999318122903</v>
      </c>
      <c r="E33" s="16">
        <v>0.30879999089241</v>
      </c>
      <c r="F33" s="16">
        <v>0.30219998550415</v>
      </c>
      <c r="G33" s="49">
        <v>0.24009999632835388</v>
      </c>
      <c r="H33" s="16">
        <v>0.2460000067949295</v>
      </c>
      <c r="I33" s="16">
        <v>0.24510000646114349</v>
      </c>
      <c r="J33" s="16">
        <v>0.24601020773864701</v>
      </c>
      <c r="K33" s="16">
        <v>0.24510287748000001</v>
      </c>
      <c r="L33" s="16"/>
      <c r="M33" s="50"/>
    </row>
    <row r="34" spans="1:13" x14ac:dyDescent="0.3">
      <c r="A34" s="14" t="s">
        <v>50</v>
      </c>
      <c r="B34" s="16">
        <v>0.34529998540878298</v>
      </c>
      <c r="C34" s="16">
        <v>0.36200001120567299</v>
      </c>
      <c r="D34" s="16">
        <v>0.379000011205673</v>
      </c>
      <c r="E34" s="16">
        <v>0.37911999857425599</v>
      </c>
      <c r="F34" s="16">
        <v>0.37200009441375997</v>
      </c>
      <c r="G34" s="49">
        <v>0.25310000777244568</v>
      </c>
      <c r="H34" s="16">
        <v>0.25909999012947083</v>
      </c>
      <c r="I34" s="16">
        <v>0.25836848899999998</v>
      </c>
      <c r="J34" s="16">
        <v>0.25788299279999999</v>
      </c>
      <c r="K34" s="16">
        <v>0.26829999685287476</v>
      </c>
      <c r="L34" s="16"/>
      <c r="M34" s="50"/>
    </row>
    <row r="35" spans="1:13" x14ac:dyDescent="0.3">
      <c r="A35" s="14" t="s">
        <v>51</v>
      </c>
      <c r="B35" s="16">
        <v>0.30911998044967998</v>
      </c>
      <c r="C35" s="16">
        <v>0.31909998893737801</v>
      </c>
      <c r="D35" s="16">
        <v>0.32869999432563801</v>
      </c>
      <c r="E35" s="16">
        <v>0.323599993944168</v>
      </c>
      <c r="F35" s="16">
        <v>0.299800004243851</v>
      </c>
      <c r="G35" s="49">
        <v>0.24029999971389771</v>
      </c>
      <c r="H35" s="16">
        <v>0.25909999012947083</v>
      </c>
      <c r="I35" s="16">
        <v>0.26829999685287476</v>
      </c>
      <c r="J35" s="16">
        <v>0.25827389473200002</v>
      </c>
      <c r="K35" s="16">
        <v>0.25737833240000002</v>
      </c>
      <c r="L35" s="16"/>
      <c r="M35" s="50"/>
    </row>
    <row r="36" spans="1:13" x14ac:dyDescent="0.3">
      <c r="A36" s="14" t="s">
        <v>52</v>
      </c>
      <c r="B36" s="16">
        <v>0.39610001444816589</v>
      </c>
      <c r="C36" s="16">
        <v>0.41530001163482666</v>
      </c>
      <c r="D36" s="16">
        <v>0.47929999232292175</v>
      </c>
      <c r="E36" s="16">
        <v>0.41409999132156372</v>
      </c>
      <c r="F36" s="16">
        <v>0.34950000834465</v>
      </c>
      <c r="G36" s="51">
        <v>0.30410000681877136</v>
      </c>
      <c r="H36" s="41">
        <v>0.28709998726844788</v>
      </c>
      <c r="I36" s="41">
        <v>0.33489999175071716</v>
      </c>
      <c r="J36" s="41">
        <v>0.30239999294281006</v>
      </c>
      <c r="K36" s="41">
        <v>0.27450001239776611</v>
      </c>
      <c r="L36" s="41"/>
      <c r="M36" s="50"/>
    </row>
    <row r="37" spans="1:13" ht="15.5" x14ac:dyDescent="0.3">
      <c r="A37" s="46" t="s">
        <v>26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</row>
    <row r="38" spans="1:13" ht="15.5" x14ac:dyDescent="0.3">
      <c r="A38" s="34" t="s">
        <v>55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</row>
    <row r="39" spans="1:13" x14ac:dyDescent="0.3">
      <c r="A39" s="14" t="s">
        <v>28</v>
      </c>
      <c r="B39" s="32">
        <f>B31-G31</f>
        <v>4.8699985742569118E-2</v>
      </c>
      <c r="C39" s="32">
        <f>C31-H31</f>
        <v>4.2899976968765685E-2</v>
      </c>
      <c r="D39" s="32">
        <f>D31-I31</f>
        <v>6.2099978208542239E-2</v>
      </c>
      <c r="E39" s="32">
        <f>E31-J31</f>
        <v>3.8600010156630948E-2</v>
      </c>
      <c r="F39" s="32">
        <f>F31-K31</f>
        <v>4.1599977605488947E-2</v>
      </c>
      <c r="G39" s="16"/>
      <c r="H39" s="16"/>
      <c r="I39" s="16"/>
      <c r="J39" s="16"/>
      <c r="K39" s="16"/>
      <c r="L39" s="16"/>
      <c r="M39" s="16"/>
    </row>
    <row r="40" spans="1:13" ht="16" x14ac:dyDescent="0.35">
      <c r="A40" s="13" t="s">
        <v>48</v>
      </c>
      <c r="B40" s="32">
        <f>B32-G32</f>
        <v>8.1499984550475912E-2</v>
      </c>
      <c r="C40" s="32">
        <f>C32-H32</f>
        <v>6.4900004625320751E-2</v>
      </c>
      <c r="D40" s="32">
        <f t="shared" ref="C40:F44" si="1">D32-I32</f>
        <v>6.7300004005432568E-2</v>
      </c>
      <c r="E40" s="32">
        <f t="shared" si="1"/>
        <v>7.2170256701228952E-2</v>
      </c>
      <c r="F40" s="32">
        <f t="shared" si="1"/>
        <v>0.20748737932364497</v>
      </c>
      <c r="G40" s="16"/>
      <c r="H40" s="16"/>
      <c r="I40" s="16"/>
      <c r="J40" s="16"/>
      <c r="K40" s="16"/>
      <c r="L40" s="16"/>
      <c r="M40" s="14"/>
    </row>
    <row r="41" spans="1:13" x14ac:dyDescent="0.3">
      <c r="A41" s="14" t="s">
        <v>49</v>
      </c>
      <c r="B41" s="32">
        <f t="shared" ref="B41:B44" si="2">B33-G33</f>
        <v>9.0099991703033122E-2</v>
      </c>
      <c r="C41" s="32">
        <f t="shared" si="1"/>
        <v>8.4809992671012469E-2</v>
      </c>
      <c r="D41" s="32">
        <f t="shared" si="1"/>
        <v>0.13929998672008553</v>
      </c>
      <c r="E41" s="32">
        <f t="shared" si="1"/>
        <v>6.278978315376299E-2</v>
      </c>
      <c r="F41" s="32">
        <f t="shared" si="1"/>
        <v>5.7097108024149995E-2</v>
      </c>
      <c r="G41" s="16"/>
      <c r="H41" s="52" t="s">
        <v>63</v>
      </c>
      <c r="I41" s="52"/>
      <c r="J41" s="52"/>
      <c r="K41" s="52"/>
      <c r="L41" s="16"/>
      <c r="M41" s="14"/>
    </row>
    <row r="42" spans="1:13" x14ac:dyDescent="0.3">
      <c r="A42" s="14" t="s">
        <v>50</v>
      </c>
      <c r="B42" s="32">
        <f t="shared" si="2"/>
        <v>9.2199977636337305E-2</v>
      </c>
      <c r="C42" s="32">
        <f t="shared" si="1"/>
        <v>0.10290002107620216</v>
      </c>
      <c r="D42" s="32">
        <f t="shared" si="1"/>
        <v>0.12063152220567303</v>
      </c>
      <c r="E42" s="32">
        <f t="shared" si="1"/>
        <v>0.121237005774256</v>
      </c>
      <c r="F42" s="32">
        <f t="shared" si="1"/>
        <v>0.10370009756088522</v>
      </c>
      <c r="G42" s="16"/>
      <c r="H42" s="52"/>
      <c r="I42" s="52"/>
      <c r="J42" s="52"/>
      <c r="K42" s="52"/>
      <c r="L42" s="16"/>
      <c r="M42" s="14"/>
    </row>
    <row r="43" spans="1:13" x14ac:dyDescent="0.3">
      <c r="A43" s="14" t="s">
        <v>51</v>
      </c>
      <c r="B43" s="32">
        <f t="shared" si="2"/>
        <v>6.8819980735782271E-2</v>
      </c>
      <c r="C43" s="32">
        <f t="shared" si="1"/>
        <v>5.9999998807907184E-2</v>
      </c>
      <c r="D43" s="32">
        <f t="shared" si="1"/>
        <v>6.0399997472763256E-2</v>
      </c>
      <c r="E43" s="32">
        <f t="shared" si="1"/>
        <v>6.5326099212167976E-2</v>
      </c>
      <c r="F43" s="32">
        <f t="shared" si="1"/>
        <v>4.2421671843850983E-2</v>
      </c>
      <c r="G43" s="16"/>
      <c r="H43" s="52"/>
      <c r="I43" s="52"/>
      <c r="J43" s="52"/>
      <c r="K43" s="52"/>
      <c r="L43" s="16"/>
      <c r="M43" s="14"/>
    </row>
    <row r="44" spans="1:13" x14ac:dyDescent="0.3">
      <c r="A44" s="14" t="s">
        <v>52</v>
      </c>
      <c r="B44" s="32">
        <f t="shared" si="2"/>
        <v>9.2000007629394531E-2</v>
      </c>
      <c r="C44" s="32">
        <f t="shared" si="1"/>
        <v>0.12820002436637878</v>
      </c>
      <c r="D44" s="32">
        <f t="shared" si="1"/>
        <v>0.14440000057220459</v>
      </c>
      <c r="E44" s="32">
        <f t="shared" si="1"/>
        <v>0.11169999837875366</v>
      </c>
      <c r="F44" s="32">
        <f t="shared" si="1"/>
        <v>7.4999995946883891E-2</v>
      </c>
      <c r="G44" s="16"/>
      <c r="H44" s="52"/>
      <c r="I44" s="52"/>
      <c r="J44" s="52"/>
      <c r="K44" s="52"/>
      <c r="L44" s="16"/>
      <c r="M44" s="14"/>
    </row>
    <row r="45" spans="1:13" x14ac:dyDescent="0.3">
      <c r="A45" s="16"/>
      <c r="B45" s="16"/>
      <c r="C45" s="16"/>
      <c r="D45" s="16"/>
      <c r="E45" s="16"/>
      <c r="F45" s="16"/>
      <c r="G45" s="16"/>
      <c r="H45" s="7"/>
      <c r="I45" s="6"/>
      <c r="J45" s="6"/>
      <c r="K45" s="6"/>
      <c r="L45" s="6"/>
      <c r="M45" s="7"/>
    </row>
    <row r="46" spans="1:13" ht="15.5" x14ac:dyDescent="0.3">
      <c r="A46" s="28" t="s">
        <v>61</v>
      </c>
      <c r="B46" s="43"/>
      <c r="C46" s="43"/>
      <c r="D46" s="43"/>
      <c r="E46" s="43"/>
      <c r="F46" s="43"/>
      <c r="G46" s="34"/>
      <c r="H46" s="7"/>
      <c r="I46" s="6"/>
      <c r="J46" s="6"/>
      <c r="K46" s="6"/>
      <c r="L46" s="6"/>
      <c r="M46" s="7"/>
    </row>
    <row r="47" spans="1:13" x14ac:dyDescent="0.3">
      <c r="A47" s="14" t="s">
        <v>28</v>
      </c>
      <c r="B47" s="44">
        <f>9365.9*B39^3+1456.4*B39^2+299.65*B39+0.2029</f>
        <v>19.331750724963211</v>
      </c>
      <c r="C47" s="44">
        <f>9365.9*C39^3+1456.4*C39^2+299.65*C39+0.2029</f>
        <v>16.477718572969586</v>
      </c>
      <c r="D47" s="44">
        <f>9365.9*D39^3+1456.4*D39^2+299.65*D39+0.2029</f>
        <v>26.670602092225209</v>
      </c>
      <c r="E47" s="44">
        <f>9365.9*E39^3+1456.4*E39^2+299.65*E39+0.2029</f>
        <v>14.47802826623834</v>
      </c>
      <c r="F47" s="44">
        <f>9365.9*F39^3+1456.4*F39^2+299.65*F39+0.2029</f>
        <v>15.862980350166406</v>
      </c>
      <c r="G47" s="32"/>
      <c r="H47" s="7"/>
      <c r="I47" s="6"/>
      <c r="J47" s="6"/>
      <c r="K47" s="6"/>
      <c r="L47" s="6"/>
      <c r="M47" s="7"/>
    </row>
    <row r="48" spans="1:13" ht="16" x14ac:dyDescent="0.35">
      <c r="A48" s="13" t="s">
        <v>48</v>
      </c>
      <c r="B48" s="44">
        <f t="shared" ref="B48:F49" si="3">(9365.9*B40^3+1456.4*B40^2+299.65*B40+0.2029)*2</f>
        <v>78.736609270953522</v>
      </c>
      <c r="C48" s="44">
        <f t="shared" si="3"/>
        <v>56.689632870273996</v>
      </c>
      <c r="D48" s="44">
        <f t="shared" si="3"/>
        <v>59.64146097492165</v>
      </c>
      <c r="E48" s="44">
        <f t="shared" si="3"/>
        <v>65.870210418136224</v>
      </c>
      <c r="F48" s="44">
        <f t="shared" si="3"/>
        <v>417.47456192902837</v>
      </c>
      <c r="G48" s="32"/>
      <c r="H48" s="7"/>
      <c r="I48" s="6"/>
      <c r="J48" s="6"/>
      <c r="K48" s="6"/>
      <c r="L48" s="6"/>
      <c r="M48" s="7"/>
    </row>
    <row r="49" spans="1:14" x14ac:dyDescent="0.3">
      <c r="A49" s="14" t="s">
        <v>49</v>
      </c>
      <c r="B49" s="44">
        <f t="shared" si="3"/>
        <v>91.749907484220387</v>
      </c>
      <c r="C49" s="44">
        <f t="shared" si="3"/>
        <v>83.610120483178022</v>
      </c>
      <c r="D49" s="44">
        <f t="shared" si="3"/>
        <v>191.04256214705964</v>
      </c>
      <c r="E49" s="44">
        <f t="shared" si="3"/>
        <v>54.156696692243855</v>
      </c>
      <c r="F49" s="44">
        <f t="shared" si="3"/>
        <v>47.606815451160791</v>
      </c>
      <c r="G49" s="32"/>
      <c r="H49" s="7"/>
      <c r="I49" s="6"/>
      <c r="J49" s="6"/>
      <c r="K49" s="6"/>
      <c r="L49" s="6"/>
      <c r="M49" s="7"/>
    </row>
    <row r="50" spans="1:14" x14ac:dyDescent="0.3">
      <c r="A50" s="14" t="s">
        <v>50</v>
      </c>
      <c r="B50" s="44">
        <f t="shared" ref="B50:F52" si="4">9365.9*B42^3+1456.4*B42^2+299.65*B42+0.2029</f>
        <v>47.552016527313413</v>
      </c>
      <c r="C50" s="44">
        <f t="shared" si="4"/>
        <v>56.66245611761061</v>
      </c>
      <c r="D50" s="44">
        <f t="shared" si="4"/>
        <v>73.984756716676031</v>
      </c>
      <c r="E50" s="44">
        <f t="shared" si="4"/>
        <v>74.628288720277425</v>
      </c>
      <c r="F50" s="44">
        <f t="shared" si="4"/>
        <v>57.382822359784349</v>
      </c>
      <c r="G50" s="32"/>
      <c r="H50" s="45"/>
      <c r="I50" s="45"/>
      <c r="J50" s="16"/>
      <c r="K50" s="14"/>
      <c r="L50" s="14"/>
      <c r="M50" s="14"/>
    </row>
    <row r="51" spans="1:14" x14ac:dyDescent="0.3">
      <c r="A51" s="14" t="s">
        <v>51</v>
      </c>
      <c r="B51" s="44">
        <f t="shared" si="4"/>
        <v>30.77535745029757</v>
      </c>
      <c r="C51" s="44">
        <f t="shared" si="4"/>
        <v>25.447973713867476</v>
      </c>
      <c r="D51" s="44">
        <f t="shared" si="4"/>
        <v>25.678704188372322</v>
      </c>
      <c r="E51" s="44">
        <f t="shared" si="4"/>
        <v>28.604068492072479</v>
      </c>
      <c r="F51" s="44">
        <f t="shared" si="4"/>
        <v>16.250500067751627</v>
      </c>
      <c r="G51" s="32"/>
      <c r="H51" s="45"/>
      <c r="I51" s="45"/>
      <c r="J51" s="16"/>
      <c r="K51" s="14"/>
      <c r="L51" s="14"/>
      <c r="M51" s="14"/>
    </row>
    <row r="52" spans="1:14" x14ac:dyDescent="0.3">
      <c r="A52" s="14" t="s">
        <v>52</v>
      </c>
      <c r="B52" s="44">
        <f t="shared" si="4"/>
        <v>47.390789684269606</v>
      </c>
      <c r="C52" s="44">
        <f t="shared" si="4"/>
        <v>82.288271583825747</v>
      </c>
      <c r="D52" s="44">
        <f t="shared" si="4"/>
        <v>102.04041053028124</v>
      </c>
      <c r="E52" s="44">
        <f t="shared" si="4"/>
        <v>64.898106876838497</v>
      </c>
      <c r="F52" s="44">
        <f t="shared" si="4"/>
        <v>34.82013632194684</v>
      </c>
      <c r="G52" s="32"/>
      <c r="H52" s="45"/>
      <c r="I52" s="45"/>
      <c r="J52" s="16"/>
      <c r="K52" s="16"/>
      <c r="L52" s="16"/>
      <c r="M52" s="16"/>
    </row>
    <row r="53" spans="1:14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</row>
    <row r="55" spans="1:14" s="1" customFormat="1" x14ac:dyDescent="0.3">
      <c r="A55" s="1" t="s">
        <v>0</v>
      </c>
      <c r="E55" s="1" t="s">
        <v>1</v>
      </c>
      <c r="N55" s="4"/>
    </row>
    <row r="56" spans="1:14" s="1" customFormat="1" x14ac:dyDescent="0.3">
      <c r="A56" s="1" t="s">
        <v>2</v>
      </c>
      <c r="E56" s="1" t="s">
        <v>3</v>
      </c>
      <c r="I56" s="1" t="s">
        <v>4</v>
      </c>
      <c r="N56" s="4"/>
    </row>
    <row r="57" spans="1:14" s="1" customFormat="1" x14ac:dyDescent="0.3">
      <c r="A57" s="1" t="s">
        <v>5</v>
      </c>
      <c r="E57" s="1" t="s">
        <v>6</v>
      </c>
      <c r="N57" s="4"/>
    </row>
    <row r="58" spans="1:14" s="1" customFormat="1" x14ac:dyDescent="0.3">
      <c r="A58" s="1" t="s">
        <v>7</v>
      </c>
      <c r="E58" s="1" t="s">
        <v>8</v>
      </c>
      <c r="N58" s="4"/>
    </row>
    <row r="59" spans="1:14" s="1" customFormat="1" x14ac:dyDescent="0.3">
      <c r="A59" s="1" t="s">
        <v>9</v>
      </c>
      <c r="E59" s="1" t="s">
        <v>10</v>
      </c>
      <c r="N59" s="4"/>
    </row>
    <row r="60" spans="1:14" s="1" customFormat="1" x14ac:dyDescent="0.3">
      <c r="A60" s="1" t="s">
        <v>11</v>
      </c>
      <c r="E60" s="1" t="s">
        <v>12</v>
      </c>
      <c r="N60" s="4"/>
    </row>
    <row r="61" spans="1:14" s="1" customFormat="1" x14ac:dyDescent="0.3">
      <c r="A61" s="1" t="s">
        <v>13</v>
      </c>
      <c r="N61" s="4"/>
    </row>
    <row r="62" spans="1:14" s="1" customFormat="1" x14ac:dyDescent="0.3">
      <c r="A62" s="1" t="s">
        <v>29</v>
      </c>
      <c r="N62" s="4"/>
    </row>
    <row r="63" spans="1:14" s="1" customFormat="1" x14ac:dyDescent="0.3">
      <c r="A63" s="1" t="s">
        <v>15</v>
      </c>
      <c r="E63" s="1" t="s">
        <v>16</v>
      </c>
      <c r="N63" s="4"/>
    </row>
    <row r="64" spans="1:14" s="1" customFormat="1" x14ac:dyDescent="0.3">
      <c r="A64" s="1" t="s">
        <v>17</v>
      </c>
      <c r="E64" s="1">
        <v>510</v>
      </c>
      <c r="F64" s="1" t="s">
        <v>18</v>
      </c>
      <c r="N64" s="4"/>
    </row>
    <row r="65" spans="1:14" s="1" customFormat="1" x14ac:dyDescent="0.3">
      <c r="A65" s="1" t="s">
        <v>19</v>
      </c>
      <c r="E65" s="1">
        <v>9</v>
      </c>
      <c r="F65" s="1" t="s">
        <v>18</v>
      </c>
      <c r="N65" s="4"/>
    </row>
    <row r="66" spans="1:14" s="1" customFormat="1" x14ac:dyDescent="0.3">
      <c r="A66" s="1" t="s">
        <v>20</v>
      </c>
      <c r="E66" s="1">
        <v>0</v>
      </c>
      <c r="F66" s="1" t="s">
        <v>21</v>
      </c>
      <c r="N66" s="4"/>
    </row>
    <row r="68" spans="1:14" ht="15.5" x14ac:dyDescent="0.3">
      <c r="A68" s="16"/>
      <c r="B68" s="56" t="s">
        <v>59</v>
      </c>
      <c r="C68" s="57"/>
      <c r="D68" s="57"/>
      <c r="E68" s="57"/>
      <c r="F68" s="57"/>
      <c r="G68" s="16"/>
      <c r="H68" s="56" t="s">
        <v>41</v>
      </c>
      <c r="I68" s="57"/>
      <c r="J68" s="57"/>
      <c r="K68" s="57"/>
      <c r="L68" s="57"/>
      <c r="M68" s="1"/>
      <c r="N68" s="4"/>
    </row>
    <row r="69" spans="1:14" ht="15.5" x14ac:dyDescent="0.3">
      <c r="A69" s="31"/>
      <c r="B69" s="31">
        <v>6</v>
      </c>
      <c r="C69" s="31">
        <v>7</v>
      </c>
      <c r="D69" s="31">
        <v>8</v>
      </c>
      <c r="E69" s="31">
        <v>9</v>
      </c>
      <c r="F69" s="31">
        <v>10</v>
      </c>
      <c r="G69" s="31"/>
      <c r="H69" s="31"/>
      <c r="I69" s="31"/>
      <c r="J69" s="31"/>
      <c r="K69" s="31"/>
      <c r="L69" s="31"/>
      <c r="M69" s="1"/>
      <c r="N69" s="4"/>
    </row>
    <row r="70" spans="1:14" ht="15" x14ac:dyDescent="0.3">
      <c r="A70" s="14" t="s">
        <v>28</v>
      </c>
      <c r="B70" s="16">
        <v>0.32280001187324497</v>
      </c>
      <c r="C70" s="16">
        <v>0.32114000084400102</v>
      </c>
      <c r="D70" s="16"/>
      <c r="E70" s="16"/>
      <c r="F70" s="16"/>
      <c r="G70" s="16"/>
      <c r="H70" s="16">
        <v>0.28880000114440918</v>
      </c>
      <c r="I70" s="16">
        <v>0.26600000262260437</v>
      </c>
      <c r="J70" s="16"/>
      <c r="K70" s="16"/>
      <c r="L70" s="16"/>
      <c r="M70" s="3"/>
      <c r="N70" s="4"/>
    </row>
    <row r="71" spans="1:14" ht="16" x14ac:dyDescent="0.35">
      <c r="A71" s="13" t="s">
        <v>48</v>
      </c>
      <c r="B71" s="16">
        <v>0.53915999901294698</v>
      </c>
      <c r="C71" s="16">
        <v>0.36650000681877098</v>
      </c>
      <c r="D71" s="16">
        <v>0.45589998555183397</v>
      </c>
      <c r="E71" s="16">
        <v>0.55159999570845997</v>
      </c>
      <c r="F71" s="16"/>
      <c r="G71" s="16"/>
      <c r="H71" s="16">
        <v>0.26719999313354492</v>
      </c>
      <c r="I71" s="16">
        <v>0.26460000872612</v>
      </c>
      <c r="J71" s="16">
        <v>0.27069999814033502</v>
      </c>
      <c r="K71" s="16">
        <v>0.27364508726120002</v>
      </c>
      <c r="L71" s="16"/>
      <c r="M71" s="2"/>
      <c r="N71" s="4"/>
    </row>
    <row r="72" spans="1:14" ht="15" x14ac:dyDescent="0.3">
      <c r="A72" s="14" t="s">
        <v>49</v>
      </c>
      <c r="B72" s="16">
        <v>0.36010000109672546</v>
      </c>
      <c r="C72" s="16">
        <v>0.36390000581741333</v>
      </c>
      <c r="D72" s="16">
        <v>0.39459000017642898</v>
      </c>
      <c r="E72" s="16">
        <v>0.48431900011300999</v>
      </c>
      <c r="F72" s="16"/>
      <c r="G72" s="16"/>
      <c r="H72" s="16">
        <v>0.25470000505447388</v>
      </c>
      <c r="I72" s="16">
        <v>0.26469999551773071</v>
      </c>
      <c r="J72" s="16">
        <v>0.2736000120639801</v>
      </c>
      <c r="K72" s="16">
        <v>0.29490000009536743</v>
      </c>
      <c r="L72" s="16"/>
      <c r="M72" s="2"/>
      <c r="N72" s="4"/>
    </row>
    <row r="73" spans="1:14" ht="15" x14ac:dyDescent="0.3">
      <c r="A73" s="14" t="s">
        <v>50</v>
      </c>
      <c r="B73" s="16">
        <v>0.37095000145435297</v>
      </c>
      <c r="C73" s="16">
        <v>0.38209999489784202</v>
      </c>
      <c r="D73" s="16">
        <v>0.38390000438690203</v>
      </c>
      <c r="E73" s="16">
        <v>0.42170011825561998</v>
      </c>
      <c r="F73" s="16">
        <v>0.437169870000021</v>
      </c>
      <c r="G73" s="16"/>
      <c r="H73" s="16">
        <v>0.26660001277923584</v>
      </c>
      <c r="I73" s="16">
        <v>0.27939999103546143</v>
      </c>
      <c r="J73" s="16">
        <v>0.27910000085830688</v>
      </c>
      <c r="K73" s="16">
        <v>0.28017350000000002</v>
      </c>
      <c r="L73" s="16">
        <v>0.28164848999999997</v>
      </c>
      <c r="M73" s="2"/>
      <c r="N73" s="4"/>
    </row>
    <row r="74" spans="1:14" ht="15" x14ac:dyDescent="0.3">
      <c r="A74" s="14" t="s">
        <v>51</v>
      </c>
      <c r="B74" s="16">
        <v>0.37419999599456799</v>
      </c>
      <c r="C74" s="16">
        <v>0.39144000089168501</v>
      </c>
      <c r="D74" s="16">
        <v>0.38430001187324497</v>
      </c>
      <c r="E74" s="16">
        <v>0.402739999055862</v>
      </c>
      <c r="F74" s="16">
        <v>0.402800014019012</v>
      </c>
      <c r="G74" s="16"/>
      <c r="H74" s="16">
        <v>0.29510000348091125</v>
      </c>
      <c r="I74" s="16">
        <v>0.28159999847412109</v>
      </c>
      <c r="J74" s="16">
        <v>0.27963584000000002</v>
      </c>
      <c r="K74" s="16">
        <v>0.28453772999999999</v>
      </c>
      <c r="L74" s="16">
        <v>0.27827629999999998</v>
      </c>
      <c r="M74" s="2"/>
      <c r="N74" s="4"/>
    </row>
    <row r="75" spans="1:14" ht="15" x14ac:dyDescent="0.3">
      <c r="A75" s="14" t="s">
        <v>52</v>
      </c>
      <c r="B75" s="16">
        <v>0.39809998750686598</v>
      </c>
      <c r="C75" s="16">
        <v>0.38529998540878302</v>
      </c>
      <c r="D75" s="16">
        <v>0.33329999709129299</v>
      </c>
      <c r="E75" s="16">
        <v>0.454700006961823</v>
      </c>
      <c r="F75" s="16"/>
      <c r="G75" s="16"/>
      <c r="H75" s="16">
        <v>0.27219998836517334</v>
      </c>
      <c r="I75" s="16">
        <v>0.3091999888420105</v>
      </c>
      <c r="J75" s="16">
        <v>0.2784000039100647</v>
      </c>
      <c r="K75" s="16">
        <v>0.33689999580383301</v>
      </c>
      <c r="L75" s="14"/>
      <c r="M75" s="2"/>
      <c r="N75" s="4"/>
    </row>
    <row r="76" spans="1:14" x14ac:dyDescent="0.3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"/>
      <c r="N76" s="4"/>
    </row>
    <row r="77" spans="1:14" ht="15.5" x14ac:dyDescent="0.3">
      <c r="A77" s="34" t="s">
        <v>55</v>
      </c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"/>
      <c r="N77" s="4"/>
    </row>
    <row r="78" spans="1:14" x14ac:dyDescent="0.3">
      <c r="A78" s="14" t="s">
        <v>28</v>
      </c>
      <c r="B78" s="32">
        <f>B70-H70</f>
        <v>3.4000010728835794E-2</v>
      </c>
      <c r="C78" s="32">
        <f t="shared" ref="C78:E83" si="5">C70-I70</f>
        <v>5.5139998221396647E-2</v>
      </c>
      <c r="D78" s="32"/>
      <c r="E78" s="32"/>
      <c r="F78" s="32"/>
      <c r="G78" s="16"/>
      <c r="H78" s="16"/>
      <c r="I78" s="16"/>
      <c r="J78" s="16"/>
      <c r="K78" s="16"/>
      <c r="L78" s="16"/>
      <c r="M78" s="1"/>
      <c r="N78" s="4"/>
    </row>
    <row r="79" spans="1:14" ht="16" x14ac:dyDescent="0.35">
      <c r="A79" s="13" t="s">
        <v>48</v>
      </c>
      <c r="B79" s="32">
        <f t="shared" ref="B79:B83" si="6">B71-H71</f>
        <v>0.27196000587940206</v>
      </c>
      <c r="C79" s="32">
        <f t="shared" si="5"/>
        <v>0.10189999809265099</v>
      </c>
      <c r="D79" s="32">
        <f t="shared" si="5"/>
        <v>0.18519998741149896</v>
      </c>
      <c r="E79" s="32">
        <f t="shared" si="5"/>
        <v>0.27795490844725995</v>
      </c>
      <c r="F79" s="32"/>
      <c r="G79" s="16"/>
      <c r="H79" s="16"/>
      <c r="I79" s="16"/>
      <c r="J79" s="16"/>
      <c r="K79" s="16"/>
      <c r="L79" s="16"/>
      <c r="M79" s="1"/>
      <c r="N79" s="4"/>
    </row>
    <row r="80" spans="1:14" x14ac:dyDescent="0.3">
      <c r="A80" s="14" t="s">
        <v>49</v>
      </c>
      <c r="B80" s="32">
        <f t="shared" si="6"/>
        <v>0.10539999604225159</v>
      </c>
      <c r="C80" s="32">
        <f t="shared" si="5"/>
        <v>9.9200010299682617E-2</v>
      </c>
      <c r="D80" s="32">
        <f t="shared" si="5"/>
        <v>0.12098998811244888</v>
      </c>
      <c r="E80" s="32">
        <f t="shared" si="5"/>
        <v>0.18941900001764256</v>
      </c>
      <c r="F80" s="32"/>
      <c r="G80" s="16"/>
      <c r="H80" s="52" t="s">
        <v>63</v>
      </c>
      <c r="I80" s="52"/>
      <c r="J80" s="52"/>
      <c r="K80" s="52"/>
      <c r="L80" s="16"/>
      <c r="M80" s="1"/>
      <c r="N80" s="4"/>
    </row>
    <row r="81" spans="1:14" x14ac:dyDescent="0.3">
      <c r="A81" s="14" t="s">
        <v>50</v>
      </c>
      <c r="B81" s="32">
        <f t="shared" si="6"/>
        <v>0.10434998867511713</v>
      </c>
      <c r="C81" s="32">
        <f t="shared" si="5"/>
        <v>0.1027000038623806</v>
      </c>
      <c r="D81" s="32">
        <f t="shared" si="5"/>
        <v>0.10480000352859514</v>
      </c>
      <c r="E81" s="32">
        <f t="shared" si="5"/>
        <v>0.14152661825561996</v>
      </c>
      <c r="F81" s="32">
        <f t="shared" ref="F81:F82" si="7">F73-L73</f>
        <v>0.15552138000002103</v>
      </c>
      <c r="G81" s="16"/>
      <c r="H81" s="52"/>
      <c r="I81" s="52"/>
      <c r="J81" s="52"/>
      <c r="K81" s="52"/>
      <c r="L81" s="16"/>
      <c r="M81" s="1"/>
      <c r="N81" s="4"/>
    </row>
    <row r="82" spans="1:14" x14ac:dyDescent="0.3">
      <c r="A82" s="14" t="s">
        <v>51</v>
      </c>
      <c r="B82" s="32">
        <f t="shared" si="6"/>
        <v>7.9099992513656736E-2</v>
      </c>
      <c r="C82" s="32">
        <f t="shared" si="5"/>
        <v>0.10984000241756392</v>
      </c>
      <c r="D82" s="32">
        <f t="shared" si="5"/>
        <v>0.10466417187324495</v>
      </c>
      <c r="E82" s="32">
        <f t="shared" si="5"/>
        <v>0.11820226905586201</v>
      </c>
      <c r="F82" s="32">
        <f t="shared" si="7"/>
        <v>0.12452371401901202</v>
      </c>
      <c r="G82" s="16"/>
      <c r="H82" s="52"/>
      <c r="I82" s="52"/>
      <c r="J82" s="52"/>
      <c r="K82" s="52"/>
      <c r="L82" s="16"/>
      <c r="M82" s="1"/>
      <c r="N82" s="4"/>
    </row>
    <row r="83" spans="1:14" x14ac:dyDescent="0.3">
      <c r="A83" s="14" t="s">
        <v>52</v>
      </c>
      <c r="B83" s="32">
        <f t="shared" si="6"/>
        <v>0.12589999914169264</v>
      </c>
      <c r="C83" s="32">
        <f t="shared" si="5"/>
        <v>7.6099996566772521E-2</v>
      </c>
      <c r="D83" s="32">
        <f t="shared" si="5"/>
        <v>5.489999318122829E-2</v>
      </c>
      <c r="E83" s="32">
        <f t="shared" si="5"/>
        <v>0.11780001115798999</v>
      </c>
      <c r="F83" s="16"/>
      <c r="G83" s="16"/>
      <c r="H83" s="52"/>
      <c r="I83" s="52"/>
      <c r="J83" s="52"/>
      <c r="K83" s="52"/>
      <c r="L83" s="16"/>
      <c r="M83" s="1"/>
      <c r="N83" s="4"/>
    </row>
    <row r="84" spans="1:14" x14ac:dyDescent="0.3">
      <c r="A84" s="16"/>
      <c r="B84" s="16"/>
      <c r="C84" s="16"/>
      <c r="D84" s="16"/>
      <c r="E84" s="16"/>
      <c r="F84" s="16"/>
      <c r="G84" s="16"/>
      <c r="H84" s="6"/>
      <c r="I84" s="6"/>
      <c r="J84" s="6"/>
      <c r="K84" s="6"/>
      <c r="L84" s="6"/>
      <c r="M84" s="6"/>
      <c r="N84" s="4"/>
    </row>
    <row r="85" spans="1:14" ht="15.5" x14ac:dyDescent="0.3">
      <c r="A85" s="28" t="s">
        <v>61</v>
      </c>
      <c r="B85" s="43"/>
      <c r="C85" s="43"/>
      <c r="D85" s="43"/>
      <c r="E85" s="43"/>
      <c r="F85" s="43"/>
      <c r="G85" s="34"/>
      <c r="H85" s="6"/>
      <c r="I85" s="6"/>
      <c r="J85" s="6"/>
      <c r="K85" s="6"/>
      <c r="L85" s="6"/>
      <c r="M85" s="6"/>
      <c r="N85" s="4"/>
    </row>
    <row r="86" spans="1:14" x14ac:dyDescent="0.3">
      <c r="A86" s="14" t="s">
        <v>28</v>
      </c>
      <c r="B86" s="44">
        <f>9365.9*B78^3+1456.4*B78^2+299.65*B78+0.2029</f>
        <v>12.442720359511005</v>
      </c>
      <c r="C86" s="44">
        <f>9365.9*C78^3+1456.4*C78^2+299.65*C78+0.2029</f>
        <v>22.723848438343524</v>
      </c>
      <c r="D86" s="44"/>
      <c r="E86" s="44"/>
      <c r="F86" s="44"/>
      <c r="G86" s="32"/>
      <c r="H86" s="6"/>
      <c r="I86" s="6"/>
      <c r="J86" s="6"/>
      <c r="K86" s="6"/>
      <c r="L86" s="6"/>
      <c r="M86" s="6"/>
      <c r="N86" s="4"/>
    </row>
    <row r="87" spans="1:14" ht="16" x14ac:dyDescent="0.35">
      <c r="A87" s="13" t="s">
        <v>48</v>
      </c>
      <c r="B87" s="44">
        <f t="shared" ref="B87:F91" si="8">9365.9*B79^3+1456.4*B79^2+299.65*B79+0.2029</f>
        <v>377.80727712509815</v>
      </c>
      <c r="C87" s="44">
        <f t="shared" si="8"/>
        <v>55.769886720262804</v>
      </c>
      <c r="D87" s="44">
        <f t="shared" si="8"/>
        <v>165.14508250304769</v>
      </c>
      <c r="E87" s="44">
        <f t="shared" si="8"/>
        <v>397.14000700568937</v>
      </c>
      <c r="F87" s="44"/>
      <c r="G87" s="32"/>
      <c r="H87" s="6"/>
      <c r="I87" s="6"/>
      <c r="J87" s="6"/>
      <c r="K87" s="6"/>
      <c r="L87" s="6"/>
      <c r="M87" s="6"/>
      <c r="N87" s="4"/>
    </row>
    <row r="88" spans="1:14" x14ac:dyDescent="0.3">
      <c r="A88" s="14" t="s">
        <v>49</v>
      </c>
      <c r="B88" s="44">
        <f t="shared" si="8"/>
        <v>58.931970472894605</v>
      </c>
      <c r="C88" s="44">
        <f t="shared" si="8"/>
        <v>53.403008863705921</v>
      </c>
      <c r="D88" s="44">
        <f t="shared" si="8"/>
        <v>74.365318642271134</v>
      </c>
      <c r="E88" s="44">
        <f t="shared" si="8"/>
        <v>172.87047539887413</v>
      </c>
      <c r="F88" s="44"/>
      <c r="G88" s="32"/>
      <c r="H88" s="6"/>
      <c r="I88" s="6"/>
      <c r="J88" s="6"/>
      <c r="K88" s="6"/>
      <c r="L88" s="6"/>
      <c r="M88" s="6"/>
      <c r="N88" s="4"/>
    </row>
    <row r="89" spans="1:14" x14ac:dyDescent="0.3">
      <c r="A89" s="14" t="s">
        <v>50</v>
      </c>
      <c r="B89" s="44">
        <f t="shared" si="8"/>
        <v>57.972082685384962</v>
      </c>
      <c r="C89" s="44">
        <f t="shared" si="8"/>
        <v>56.483237085716468</v>
      </c>
      <c r="D89" s="44">
        <f t="shared" si="8"/>
        <v>58.382285173818403</v>
      </c>
      <c r="E89" s="44">
        <f t="shared" si="8"/>
        <v>98.332690163221599</v>
      </c>
      <c r="F89" s="44">
        <f t="shared" si="8"/>
        <v>117.26126435933492</v>
      </c>
      <c r="G89" s="32"/>
      <c r="H89" s="45"/>
      <c r="I89" s="45"/>
      <c r="J89" s="16"/>
      <c r="K89" s="16"/>
      <c r="L89" s="16"/>
      <c r="M89" s="1"/>
      <c r="N89" s="4"/>
    </row>
    <row r="90" spans="1:14" x14ac:dyDescent="0.3">
      <c r="A90" s="14" t="s">
        <v>51</v>
      </c>
      <c r="B90" s="44">
        <f t="shared" si="8"/>
        <v>37.652939750950395</v>
      </c>
      <c r="C90" s="44">
        <f t="shared" si="8"/>
        <v>63.09936515884295</v>
      </c>
      <c r="D90" s="44">
        <f t="shared" si="8"/>
        <v>58.258282824793312</v>
      </c>
      <c r="E90" s="44">
        <f t="shared" si="8"/>
        <v>71.438448422888754</v>
      </c>
      <c r="F90" s="44">
        <f t="shared" si="8"/>
        <v>78.184062530159736</v>
      </c>
      <c r="G90" s="32"/>
      <c r="H90" s="45"/>
      <c r="I90" s="45"/>
      <c r="J90" s="16"/>
      <c r="K90" s="16"/>
      <c r="L90" s="16"/>
      <c r="M90" s="1"/>
      <c r="N90" s="4"/>
    </row>
    <row r="91" spans="1:14" x14ac:dyDescent="0.3">
      <c r="A91" s="14" t="s">
        <v>52</v>
      </c>
      <c r="B91" s="44">
        <f t="shared" si="8"/>
        <v>79.704702793399065</v>
      </c>
      <c r="C91" s="44">
        <f t="shared" si="8"/>
        <v>35.568236809094437</v>
      </c>
      <c r="D91" s="44">
        <f t="shared" si="8"/>
        <v>22.593052955506359</v>
      </c>
      <c r="E91" s="44">
        <f t="shared" si="8"/>
        <v>71.022270778747696</v>
      </c>
      <c r="F91" s="44"/>
      <c r="G91" s="32"/>
      <c r="H91" s="45"/>
      <c r="I91" s="45"/>
      <c r="J91" s="16"/>
      <c r="K91" s="16"/>
      <c r="L91" s="16"/>
      <c r="M91" s="1"/>
      <c r="N91" s="4"/>
    </row>
    <row r="92" spans="1:14" x14ac:dyDescent="0.3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4" x14ac:dyDescent="0.3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1:14" x14ac:dyDescent="0.3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</sheetData>
  <mergeCells count="6">
    <mergeCell ref="H80:K83"/>
    <mergeCell ref="G29:I29"/>
    <mergeCell ref="H41:K44"/>
    <mergeCell ref="B29:F29"/>
    <mergeCell ref="B68:F68"/>
    <mergeCell ref="H68:L68"/>
  </mergeCells>
  <phoneticPr fontId="1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C7CF1-AFA6-4CA9-B199-1410952AE850}">
  <dimension ref="A1:Q43"/>
  <sheetViews>
    <sheetView tabSelected="1" workbookViewId="0">
      <selection activeCell="E8" sqref="E8"/>
    </sheetView>
  </sheetViews>
  <sheetFormatPr defaultRowHeight="14" x14ac:dyDescent="0.3"/>
  <cols>
    <col min="1" max="1" width="36.75" customWidth="1"/>
    <col min="2" max="4" width="9.1640625" bestFit="1" customWidth="1"/>
    <col min="5" max="5" width="28.6640625" customWidth="1"/>
    <col min="6" max="13" width="8.75" bestFit="1" customWidth="1"/>
    <col min="14" max="14" width="12.9140625" customWidth="1"/>
  </cols>
  <sheetData>
    <row r="1" spans="1:17" x14ac:dyDescent="0.3">
      <c r="A1" s="68"/>
      <c r="B1" s="69">
        <v>1</v>
      </c>
      <c r="C1" s="69">
        <v>2</v>
      </c>
      <c r="D1" s="69">
        <v>3</v>
      </c>
      <c r="E1" s="69">
        <v>4</v>
      </c>
      <c r="F1" s="69">
        <v>5</v>
      </c>
      <c r="G1" s="69">
        <v>6</v>
      </c>
      <c r="H1" s="69">
        <v>7</v>
      </c>
      <c r="I1" s="69">
        <v>8</v>
      </c>
      <c r="J1" s="69">
        <v>9</v>
      </c>
      <c r="K1" s="69">
        <v>10</v>
      </c>
      <c r="L1" s="69">
        <v>11</v>
      </c>
      <c r="M1" s="69">
        <v>12</v>
      </c>
    </row>
    <row r="2" spans="1:17" x14ac:dyDescent="0.3">
      <c r="A2" s="69" t="s">
        <v>23</v>
      </c>
      <c r="B2" s="70">
        <v>0.56599999999999995</v>
      </c>
      <c r="C2" s="70">
        <v>0.56200000000000006</v>
      </c>
      <c r="D2" s="70">
        <v>0.61199999999999999</v>
      </c>
      <c r="E2" s="70">
        <v>0.54900000000000004</v>
      </c>
      <c r="F2" s="70">
        <v>0.57899999999999996</v>
      </c>
      <c r="G2" s="70">
        <v>0.248</v>
      </c>
      <c r="H2" s="70">
        <v>0.66200000000000003</v>
      </c>
      <c r="I2" s="70">
        <v>0.68899999999999995</v>
      </c>
      <c r="J2" s="70">
        <v>0.34300000000000003</v>
      </c>
      <c r="K2" s="70">
        <v>0.28799999999999998</v>
      </c>
      <c r="L2" s="70">
        <v>0.112</v>
      </c>
      <c r="M2" s="70">
        <v>0.111</v>
      </c>
      <c r="N2" s="8">
        <v>450</v>
      </c>
    </row>
    <row r="3" spans="1:17" x14ac:dyDescent="0.3">
      <c r="A3" s="69" t="s">
        <v>24</v>
      </c>
      <c r="B3" s="70">
        <v>0.34399999999999997</v>
      </c>
      <c r="C3" s="70">
        <v>0.22700000000000001</v>
      </c>
      <c r="D3" s="70">
        <v>0.35799999999999998</v>
      </c>
      <c r="E3" s="70">
        <v>0.26500000000000001</v>
      </c>
      <c r="F3" s="70">
        <v>0.23</v>
      </c>
      <c r="G3" s="70">
        <v>0.25700000000000001</v>
      </c>
      <c r="H3" s="70">
        <v>0.30299999999999999</v>
      </c>
      <c r="I3" s="71">
        <v>3.9E-2</v>
      </c>
      <c r="J3" s="70">
        <v>0.46</v>
      </c>
      <c r="K3" s="70">
        <v>0.502</v>
      </c>
      <c r="L3" s="70">
        <v>0.28599999999999998</v>
      </c>
      <c r="M3" s="70">
        <v>0.28000000000000003</v>
      </c>
      <c r="N3" s="8">
        <v>450</v>
      </c>
    </row>
    <row r="4" spans="1:17" x14ac:dyDescent="0.3">
      <c r="A4" s="69" t="s">
        <v>25</v>
      </c>
      <c r="B4" s="70">
        <v>0.66400000000000003</v>
      </c>
      <c r="C4" s="70">
        <v>0.51400000000000001</v>
      </c>
      <c r="D4" s="70">
        <v>0.624</v>
      </c>
      <c r="E4" s="70">
        <v>0.64600000000000002</v>
      </c>
      <c r="F4" s="70">
        <v>0.47699999999999998</v>
      </c>
      <c r="G4" s="70">
        <v>0.42399999999999999</v>
      </c>
      <c r="H4" s="70">
        <v>0.60399999999999998</v>
      </c>
      <c r="I4" s="70">
        <v>0.67500000000000004</v>
      </c>
      <c r="J4" s="70">
        <v>0.51200000000000001</v>
      </c>
      <c r="K4" s="70">
        <v>0.52300000000000002</v>
      </c>
      <c r="L4" s="70">
        <v>3.9E-2</v>
      </c>
      <c r="M4" s="70">
        <v>3.7999999999999999E-2</v>
      </c>
      <c r="N4" s="8">
        <v>450</v>
      </c>
    </row>
    <row r="5" spans="1:17" x14ac:dyDescent="0.3">
      <c r="A5" s="69" t="s">
        <v>26</v>
      </c>
      <c r="B5" s="70">
        <v>0.151</v>
      </c>
      <c r="C5" s="70">
        <v>0.152</v>
      </c>
      <c r="D5" s="70">
        <v>0.16700000000000001</v>
      </c>
      <c r="E5" s="70">
        <v>0.153</v>
      </c>
      <c r="F5" s="70">
        <v>0.151</v>
      </c>
      <c r="G5" s="70">
        <v>0.16200000000000001</v>
      </c>
      <c r="H5" s="70">
        <v>0.17100000000000001</v>
      </c>
      <c r="I5" s="70">
        <v>0.155</v>
      </c>
      <c r="J5" s="70">
        <v>0.122</v>
      </c>
      <c r="K5" s="70">
        <v>0.126</v>
      </c>
      <c r="L5" s="70">
        <v>0.121</v>
      </c>
      <c r="M5" s="70">
        <v>3.9E-2</v>
      </c>
      <c r="N5" s="8">
        <v>450</v>
      </c>
    </row>
    <row r="6" spans="1:17" x14ac:dyDescent="0.3">
      <c r="A6" s="69" t="s">
        <v>27</v>
      </c>
      <c r="B6" s="70">
        <v>0.124</v>
      </c>
      <c r="C6" s="70">
        <v>0.125</v>
      </c>
      <c r="D6" s="70">
        <v>0.127</v>
      </c>
      <c r="E6" s="70">
        <v>0.123</v>
      </c>
      <c r="F6" s="70">
        <v>0.126</v>
      </c>
      <c r="G6" s="70">
        <v>0.151</v>
      </c>
      <c r="H6" s="70">
        <v>0.151</v>
      </c>
      <c r="I6" s="70">
        <v>0.16200000000000001</v>
      </c>
      <c r="J6" s="70">
        <v>0.16300000000000001</v>
      </c>
      <c r="K6" s="70">
        <v>0.04</v>
      </c>
      <c r="L6" s="70">
        <v>3.9E-2</v>
      </c>
      <c r="M6" s="70">
        <v>0.04</v>
      </c>
      <c r="N6" s="8">
        <v>450</v>
      </c>
    </row>
    <row r="9" spans="1:17" x14ac:dyDescent="0.3">
      <c r="A9" s="67" t="s">
        <v>34</v>
      </c>
      <c r="B9" s="14">
        <v>0.112</v>
      </c>
      <c r="C9" s="14">
        <v>0.111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</row>
    <row r="10" spans="1:17" x14ac:dyDescent="0.3">
      <c r="A10" s="67" t="s">
        <v>35</v>
      </c>
      <c r="B10" s="14">
        <v>0.28599999999999998</v>
      </c>
      <c r="C10" s="14">
        <v>0.28000000000000003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7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7" x14ac:dyDescent="0.3">
      <c r="A12" s="14"/>
      <c r="B12" s="53" t="s">
        <v>40</v>
      </c>
      <c r="C12" s="53"/>
      <c r="D12" s="53"/>
      <c r="E12" s="53"/>
      <c r="F12" s="53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15.5" x14ac:dyDescent="0.35">
      <c r="A13" s="14"/>
      <c r="B13" s="14">
        <v>1</v>
      </c>
      <c r="C13" s="14">
        <v>2</v>
      </c>
      <c r="D13" s="14">
        <v>3</v>
      </c>
      <c r="E13" s="14">
        <v>4</v>
      </c>
      <c r="F13" s="14">
        <v>5</v>
      </c>
      <c r="G13" s="61" t="s">
        <v>41</v>
      </c>
      <c r="H13" s="62"/>
      <c r="I13" s="62"/>
      <c r="J13" s="14"/>
      <c r="K13" s="14"/>
      <c r="L13" s="14"/>
      <c r="M13" s="15" t="s">
        <v>31</v>
      </c>
      <c r="N13" s="14"/>
      <c r="O13" s="14"/>
      <c r="P13" s="14"/>
      <c r="Q13" s="14"/>
    </row>
    <row r="14" spans="1:17" ht="15.5" x14ac:dyDescent="0.35">
      <c r="A14" s="14" t="s">
        <v>28</v>
      </c>
      <c r="B14" s="14">
        <v>0.56599999999999995</v>
      </c>
      <c r="C14" s="14">
        <v>0.56200000000000006</v>
      </c>
      <c r="D14" s="14">
        <v>0.61199999999999999</v>
      </c>
      <c r="E14" s="14">
        <v>0.54900000000000004</v>
      </c>
      <c r="F14" s="14">
        <v>0.57899999999999996</v>
      </c>
      <c r="G14" s="14">
        <v>0.16200000000000001</v>
      </c>
      <c r="H14" s="13">
        <v>0.17100000000000001</v>
      </c>
      <c r="I14" s="14">
        <v>0.155</v>
      </c>
      <c r="J14" s="15" t="s">
        <v>43</v>
      </c>
      <c r="K14" s="15"/>
      <c r="L14" s="16"/>
      <c r="M14" s="17">
        <f>AVERAGE(G14,I14)</f>
        <v>0.1585</v>
      </c>
      <c r="N14" s="13"/>
      <c r="O14" s="14"/>
      <c r="P14" s="14"/>
      <c r="Q14" s="14"/>
    </row>
    <row r="15" spans="1:17" ht="16" x14ac:dyDescent="0.35">
      <c r="A15" s="13" t="s">
        <v>48</v>
      </c>
      <c r="B15" s="14">
        <v>0.248</v>
      </c>
      <c r="C15" s="14">
        <v>0.66200000000000003</v>
      </c>
      <c r="D15" s="14">
        <v>0.68899999999999995</v>
      </c>
      <c r="E15" s="14">
        <v>0.34300000000000003</v>
      </c>
      <c r="F15" s="14">
        <v>0.28799999999999998</v>
      </c>
      <c r="G15" s="14">
        <v>0.122</v>
      </c>
      <c r="H15" s="14">
        <v>0.126</v>
      </c>
      <c r="I15" s="14">
        <v>0.121</v>
      </c>
      <c r="J15" s="15" t="s">
        <v>44</v>
      </c>
      <c r="K15" s="16"/>
      <c r="L15" s="16"/>
      <c r="M15" s="18">
        <f>AVERAGE(G15:I15)</f>
        <v>0.123</v>
      </c>
      <c r="N15" s="59"/>
      <c r="O15" s="59"/>
      <c r="P15" s="59"/>
      <c r="Q15" s="59"/>
    </row>
    <row r="16" spans="1:17" ht="15.5" x14ac:dyDescent="0.35">
      <c r="A16" s="14" t="s">
        <v>49</v>
      </c>
      <c r="B16" s="14">
        <v>0.34399999999999997</v>
      </c>
      <c r="C16" s="14">
        <v>0.22700000000000001</v>
      </c>
      <c r="D16" s="14">
        <v>0.35799999999999998</v>
      </c>
      <c r="E16" s="14">
        <v>0.26500000000000001</v>
      </c>
      <c r="F16" s="14">
        <v>0.23</v>
      </c>
      <c r="G16" s="14">
        <v>0.124</v>
      </c>
      <c r="H16" s="14">
        <v>0.125</v>
      </c>
      <c r="I16" s="14">
        <v>0.127</v>
      </c>
      <c r="J16" s="15" t="s">
        <v>45</v>
      </c>
      <c r="K16" s="16"/>
      <c r="L16" s="16"/>
      <c r="M16" s="18">
        <f>AVERAGE(G16:I16)</f>
        <v>0.12533333333333332</v>
      </c>
      <c r="N16" s="59"/>
      <c r="O16" s="59"/>
      <c r="P16" s="59"/>
      <c r="Q16" s="59"/>
    </row>
    <row r="17" spans="1:17" ht="15.5" x14ac:dyDescent="0.35">
      <c r="A17" s="14" t="s">
        <v>50</v>
      </c>
      <c r="B17" s="14">
        <v>0.25700000000000001</v>
      </c>
      <c r="C17" s="14">
        <v>0.30299999999999999</v>
      </c>
      <c r="D17" s="13"/>
      <c r="E17" s="14">
        <v>0.46</v>
      </c>
      <c r="F17" s="14">
        <v>0.502</v>
      </c>
      <c r="G17" s="14">
        <v>0.123</v>
      </c>
      <c r="H17" s="14">
        <v>0.126</v>
      </c>
      <c r="I17" s="14">
        <v>0.151</v>
      </c>
      <c r="J17" s="15" t="s">
        <v>46</v>
      </c>
      <c r="K17" s="16"/>
      <c r="L17" s="16"/>
      <c r="M17" s="18">
        <f>AVERAGE(G17:I17)</f>
        <v>0.13333333333333333</v>
      </c>
      <c r="N17" s="59"/>
      <c r="O17" s="59"/>
      <c r="P17" s="59"/>
      <c r="Q17" s="59"/>
    </row>
    <row r="18" spans="1:17" ht="15.5" x14ac:dyDescent="0.35">
      <c r="A18" s="14" t="s">
        <v>51</v>
      </c>
      <c r="B18" s="14">
        <v>0.66400000000000003</v>
      </c>
      <c r="C18" s="14">
        <v>0.51400000000000001</v>
      </c>
      <c r="D18" s="14">
        <v>0.624</v>
      </c>
      <c r="E18" s="14">
        <v>0.64600000000000002</v>
      </c>
      <c r="F18" s="14">
        <v>0.47699999999999998</v>
      </c>
      <c r="G18" s="14">
        <v>0.151</v>
      </c>
      <c r="H18" s="14">
        <v>0.16200000000000001</v>
      </c>
      <c r="I18" s="14">
        <v>0.16300000000000001</v>
      </c>
      <c r="J18" s="15" t="s">
        <v>47</v>
      </c>
      <c r="K18" s="16"/>
      <c r="L18" s="16"/>
      <c r="M18" s="18">
        <f>AVERAGE(G18:I18)</f>
        <v>0.15866666666666665</v>
      </c>
      <c r="N18" s="59"/>
      <c r="O18" s="60"/>
      <c r="P18" s="60"/>
      <c r="Q18" s="60"/>
    </row>
    <row r="19" spans="1:17" ht="15.5" x14ac:dyDescent="0.35">
      <c r="A19" s="14" t="s">
        <v>52</v>
      </c>
      <c r="B19" s="14">
        <v>0.42399999999999999</v>
      </c>
      <c r="C19" s="14">
        <v>0.60399999999999998</v>
      </c>
      <c r="D19" s="14">
        <v>0.67500000000000004</v>
      </c>
      <c r="E19" s="14">
        <v>0.51200000000000001</v>
      </c>
      <c r="F19" s="14">
        <v>0.52300000000000002</v>
      </c>
      <c r="G19" s="14">
        <v>0.151</v>
      </c>
      <c r="H19" s="14">
        <v>0.152</v>
      </c>
      <c r="I19" s="14">
        <v>0.16700000000000001</v>
      </c>
      <c r="J19" s="14">
        <v>0.153</v>
      </c>
      <c r="K19" s="14">
        <v>0.151</v>
      </c>
      <c r="L19" s="14"/>
      <c r="M19" s="18">
        <f>AVERAGE(G19:K19)</f>
        <v>0.15479999999999999</v>
      </c>
      <c r="N19" s="59"/>
      <c r="O19" s="60"/>
      <c r="P19" s="60"/>
      <c r="Q19" s="60"/>
    </row>
    <row r="20" spans="1:17" ht="14.5" thickBot="1" x14ac:dyDescent="0.3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</row>
    <row r="21" spans="1:17" ht="16" thickBot="1" x14ac:dyDescent="0.4">
      <c r="A21" s="9" t="s">
        <v>32</v>
      </c>
      <c r="B21" s="19">
        <f>(B10+C10)/2-(B9+C9)/2</f>
        <v>0.17150000000000004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</row>
    <row r="22" spans="1:17" ht="16" thickBot="1" x14ac:dyDescent="0.4">
      <c r="A22" s="10" t="s">
        <v>33</v>
      </c>
      <c r="B22" s="65" t="s">
        <v>42</v>
      </c>
      <c r="C22" s="66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</row>
    <row r="23" spans="1:17" ht="15.5" customHeight="1" x14ac:dyDescent="0.35">
      <c r="A23" s="63"/>
      <c r="B23" s="64" t="s">
        <v>36</v>
      </c>
      <c r="C23" s="64"/>
      <c r="D23" s="11" t="s">
        <v>37</v>
      </c>
      <c r="E23" s="12"/>
      <c r="F23" s="56" t="s">
        <v>30</v>
      </c>
      <c r="G23" s="56" t="s">
        <v>33</v>
      </c>
      <c r="H23" s="56"/>
      <c r="I23" s="56" t="s">
        <v>30</v>
      </c>
      <c r="J23" s="56" t="s">
        <v>38</v>
      </c>
      <c r="K23" s="56" t="s">
        <v>30</v>
      </c>
      <c r="L23" s="57">
        <v>1000</v>
      </c>
      <c r="M23" s="14"/>
      <c r="N23" s="14"/>
      <c r="O23" s="14"/>
      <c r="P23" s="14"/>
      <c r="Q23" s="14"/>
    </row>
    <row r="24" spans="1:17" ht="15.5" x14ac:dyDescent="0.35">
      <c r="A24" s="63"/>
      <c r="B24" s="64"/>
      <c r="C24" s="64"/>
      <c r="D24" s="13" t="s">
        <v>32</v>
      </c>
      <c r="E24" s="14"/>
      <c r="F24" s="56"/>
      <c r="G24" s="56"/>
      <c r="H24" s="56"/>
      <c r="I24" s="56"/>
      <c r="J24" s="56"/>
      <c r="K24" s="56"/>
      <c r="L24" s="57"/>
      <c r="M24" s="14"/>
      <c r="N24" s="14"/>
      <c r="O24" s="14"/>
      <c r="P24" s="14"/>
      <c r="Q24" s="14"/>
    </row>
    <row r="25" spans="1:17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</row>
    <row r="26" spans="1:17" ht="15.5" x14ac:dyDescent="0.35">
      <c r="A26" s="20" t="s">
        <v>39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</row>
    <row r="27" spans="1:17" x14ac:dyDescent="0.3">
      <c r="A27" s="14" t="s">
        <v>28</v>
      </c>
      <c r="B27" s="21">
        <f>B14-$M$14</f>
        <v>0.40749999999999997</v>
      </c>
      <c r="C27" s="21">
        <f>C14-$M$14</f>
        <v>0.40350000000000008</v>
      </c>
      <c r="D27" s="21">
        <f>D14-$M$14</f>
        <v>0.45350000000000001</v>
      </c>
      <c r="E27" s="21">
        <f>E14-$M$14</f>
        <v>0.39050000000000007</v>
      </c>
      <c r="F27" s="21">
        <f>F14-$M$14</f>
        <v>0.42049999999999998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</row>
    <row r="28" spans="1:17" ht="16" x14ac:dyDescent="0.35">
      <c r="A28" s="13" t="s">
        <v>48</v>
      </c>
      <c r="B28" s="21">
        <f>B15-$M$15</f>
        <v>0.125</v>
      </c>
      <c r="C28" s="21">
        <f>C15-$M$15</f>
        <v>0.53900000000000003</v>
      </c>
      <c r="D28" s="21">
        <f>D15-$M$15</f>
        <v>0.56599999999999995</v>
      </c>
      <c r="E28" s="21">
        <f>E15-$M$15</f>
        <v>0.22000000000000003</v>
      </c>
      <c r="F28" s="21">
        <f>F15-$M$15</f>
        <v>0.16499999999999998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</row>
    <row r="29" spans="1:17" x14ac:dyDescent="0.3">
      <c r="A29" s="14" t="s">
        <v>49</v>
      </c>
      <c r="B29" s="21">
        <f>B16-$M$16</f>
        <v>0.21866666666666665</v>
      </c>
      <c r="C29" s="21">
        <f>C16-$M$16</f>
        <v>0.10166666666666668</v>
      </c>
      <c r="D29" s="21">
        <f>D16-$M$16</f>
        <v>0.23266666666666666</v>
      </c>
      <c r="E29" s="21">
        <f>E16-$M$16</f>
        <v>0.13966666666666669</v>
      </c>
      <c r="F29" s="21">
        <f>F16-$M$16</f>
        <v>0.10466666666666669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</row>
    <row r="30" spans="1:17" x14ac:dyDescent="0.3">
      <c r="A30" s="14" t="s">
        <v>50</v>
      </c>
      <c r="B30" s="21">
        <f>B17-$M$17</f>
        <v>0.12366666666666667</v>
      </c>
      <c r="C30" s="21">
        <f>C17-$M$17</f>
        <v>0.16966666666666666</v>
      </c>
      <c r="D30" s="21"/>
      <c r="E30" s="21">
        <f>E17-$M$17</f>
        <v>0.32666666666666666</v>
      </c>
      <c r="F30" s="21">
        <f>F17-$M$17</f>
        <v>0.3686666666666667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</row>
    <row r="31" spans="1:17" x14ac:dyDescent="0.3">
      <c r="A31" s="14" t="s">
        <v>51</v>
      </c>
      <c r="B31" s="21">
        <f>B18-$M$18</f>
        <v>0.50533333333333341</v>
      </c>
      <c r="C31" s="21">
        <f>C18-$M$18</f>
        <v>0.35533333333333339</v>
      </c>
      <c r="D31" s="21">
        <f>D18-$M$18</f>
        <v>0.46533333333333338</v>
      </c>
      <c r="E31" s="21">
        <f>E18-$M$18</f>
        <v>0.4873333333333334</v>
      </c>
      <c r="F31" s="21">
        <f>F18-$M$18</f>
        <v>0.31833333333333336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</row>
    <row r="32" spans="1:17" x14ac:dyDescent="0.3">
      <c r="A32" s="14" t="s">
        <v>52</v>
      </c>
      <c r="B32" s="21">
        <f>B19-$M$19</f>
        <v>0.26919999999999999</v>
      </c>
      <c r="C32" s="21">
        <f>C19-$M$19</f>
        <v>0.44919999999999999</v>
      </c>
      <c r="D32" s="21">
        <f>D19-$M$19</f>
        <v>0.5202</v>
      </c>
      <c r="E32" s="21">
        <f>E19-$M$19</f>
        <v>0.35720000000000002</v>
      </c>
      <c r="F32" s="21">
        <f>F19-$M$19</f>
        <v>0.36820000000000003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</row>
    <row r="33" spans="1:17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</row>
    <row r="34" spans="1:17" ht="16" x14ac:dyDescent="0.35">
      <c r="A34" s="20" t="s">
        <v>53</v>
      </c>
      <c r="B34" s="14"/>
      <c r="C34" s="14"/>
      <c r="D34" s="14"/>
      <c r="E34" s="14"/>
      <c r="F34" s="14"/>
      <c r="G34" s="22"/>
      <c r="H34" s="22"/>
      <c r="I34" s="22"/>
      <c r="J34" s="14"/>
      <c r="K34" s="14"/>
      <c r="L34" s="14"/>
      <c r="M34" s="14"/>
      <c r="N34" s="14"/>
      <c r="O34" s="14"/>
      <c r="P34" s="14"/>
      <c r="Q34" s="14"/>
    </row>
    <row r="35" spans="1:17" x14ac:dyDescent="0.3">
      <c r="A35" s="14" t="s">
        <v>28</v>
      </c>
      <c r="B35" s="23">
        <f>B27/0.1715*0.2*10*1000</f>
        <v>4752.1865889212822</v>
      </c>
      <c r="C35" s="23">
        <f>C27/0.1715*0.2*10*1000</f>
        <v>4705.5393586005839</v>
      </c>
      <c r="D35" s="23">
        <f>D27/0.1715*0.2*10*1000</f>
        <v>5288.6297376093298</v>
      </c>
      <c r="E35" s="23">
        <f>E27/0.1715*0.2*10*1000</f>
        <v>4553.9358600583091</v>
      </c>
      <c r="F35" s="23">
        <f>F27/0.1715*0.2*10*1000</f>
        <v>4903.7900874635561</v>
      </c>
      <c r="G35" s="23"/>
      <c r="H35" s="23"/>
      <c r="I35" s="23"/>
      <c r="J35" s="14"/>
      <c r="K35" s="14"/>
      <c r="L35" s="14"/>
      <c r="M35" s="14"/>
      <c r="N35" s="14"/>
      <c r="O35" s="14"/>
      <c r="P35" s="14"/>
      <c r="Q35" s="14"/>
    </row>
    <row r="36" spans="1:17" ht="16" x14ac:dyDescent="0.35">
      <c r="A36" s="13" t="s">
        <v>48</v>
      </c>
      <c r="B36" s="23">
        <f>B28/0.1715*0.2*50*1000</f>
        <v>7288.6297376093298</v>
      </c>
      <c r="C36" s="23">
        <f>C28/0.1715*0.2*100*1000</f>
        <v>62857.142857142855</v>
      </c>
      <c r="D36" s="23">
        <f>D28/0.1715*0.2*100*1000</f>
        <v>66005.830903790091</v>
      </c>
      <c r="E36" s="23">
        <f>E28/0.1715*0.2*50*1000</f>
        <v>12827.988338192419</v>
      </c>
      <c r="F36" s="23">
        <f>F28/0.1715*0.2*50*1000</f>
        <v>9620.9912536443135</v>
      </c>
      <c r="G36" s="23"/>
      <c r="H36" s="23"/>
      <c r="I36" s="23"/>
      <c r="J36" s="14"/>
      <c r="K36" s="14"/>
      <c r="L36" s="14"/>
      <c r="M36" s="14"/>
      <c r="N36" s="14"/>
      <c r="O36" s="14"/>
      <c r="P36" s="14"/>
      <c r="Q36" s="14"/>
    </row>
    <row r="37" spans="1:17" x14ac:dyDescent="0.3">
      <c r="A37" s="14" t="s">
        <v>49</v>
      </c>
      <c r="B37" s="23">
        <f>B29/0.1715*0.2*50*1000</f>
        <v>12750.242954324583</v>
      </c>
      <c r="C37" s="23">
        <f>C29/0.1715*0.2*50*1000</f>
        <v>5928.0855199222551</v>
      </c>
      <c r="D37" s="23">
        <f>D29/0.1715*0.2*100*1000</f>
        <v>27133.13896987366</v>
      </c>
      <c r="E37" s="23">
        <f>E29/0.1715*0.2*50*1000</f>
        <v>8143.8289601554925</v>
      </c>
      <c r="F37" s="23">
        <f>F29/0.1715*0.2*50*1000</f>
        <v>6103.0126336248795</v>
      </c>
      <c r="G37" s="23"/>
      <c r="H37" s="23"/>
      <c r="I37" s="23"/>
      <c r="J37" s="14"/>
      <c r="K37" s="14"/>
      <c r="L37" s="14"/>
      <c r="M37" s="14"/>
      <c r="N37" s="14"/>
      <c r="O37" s="14"/>
      <c r="P37" s="14"/>
      <c r="Q37" s="14"/>
    </row>
    <row r="38" spans="1:17" x14ac:dyDescent="0.3">
      <c r="A38" s="14" t="s">
        <v>50</v>
      </c>
      <c r="B38" s="23">
        <f>B30/0.1715*0.2*100*1000</f>
        <v>14421.768707482994</v>
      </c>
      <c r="C38" s="23">
        <f>C30/0.1715*0.2*100*1000</f>
        <v>19786.200194363457</v>
      </c>
      <c r="D38" s="23"/>
      <c r="E38" s="23">
        <f>E30/0.1715*0.2*20*1000</f>
        <v>7619.0476190476184</v>
      </c>
      <c r="F38" s="23">
        <f>F30/0.1715*0.2*20*1000</f>
        <v>8598.6394557823132</v>
      </c>
      <c r="G38" s="23"/>
      <c r="H38" s="23"/>
      <c r="I38" s="23"/>
      <c r="J38" s="14"/>
      <c r="K38" s="14"/>
      <c r="L38" s="14"/>
      <c r="M38" s="14"/>
      <c r="N38" s="14"/>
      <c r="O38" s="14"/>
      <c r="P38" s="14"/>
      <c r="Q38" s="14"/>
    </row>
    <row r="39" spans="1:17" x14ac:dyDescent="0.3">
      <c r="A39" s="14" t="s">
        <v>51</v>
      </c>
      <c r="B39" s="23">
        <f>B31/0.1715*0.2*10*1000</f>
        <v>5893.1000971817302</v>
      </c>
      <c r="C39" s="23">
        <f>C31/0.1715*0.2*10*1000</f>
        <v>4143.8289601554916</v>
      </c>
      <c r="D39" s="23">
        <f>D31/0.1715*0.2*10*1000</f>
        <v>5426.6277939747333</v>
      </c>
      <c r="E39" s="23">
        <f>E31/0.1715*0.2*10*1000</f>
        <v>5683.1875607385819</v>
      </c>
      <c r="F39" s="23">
        <f>F31/0.1715*0.2*10*1000</f>
        <v>3712.3420796890191</v>
      </c>
      <c r="G39" s="23"/>
      <c r="H39" s="23"/>
      <c r="I39" s="23"/>
      <c r="J39" s="14"/>
      <c r="K39" s="14"/>
      <c r="L39" s="14"/>
      <c r="M39" s="14"/>
      <c r="N39" s="14"/>
      <c r="O39" s="14"/>
      <c r="P39" s="14"/>
      <c r="Q39" s="14"/>
    </row>
    <row r="40" spans="1:17" x14ac:dyDescent="0.3">
      <c r="A40" s="14" t="s">
        <v>52</v>
      </c>
      <c r="B40" s="23">
        <f>B32/0.1715*0.2*20*1000</f>
        <v>6278.7172011661805</v>
      </c>
      <c r="C40" s="23">
        <f>C32/0.1715*0.2*20*1000</f>
        <v>10476.967930029154</v>
      </c>
      <c r="D40" s="23">
        <f>D32/0.1715*0.2*20*1000</f>
        <v>12132.944606413994</v>
      </c>
      <c r="E40" s="23">
        <f>E32/0.1715*0.2*20*1000</f>
        <v>8331.1953352769688</v>
      </c>
      <c r="F40" s="23">
        <f>F32/0.1715*0.2*20*1000</f>
        <v>8587.7551020408155</v>
      </c>
      <c r="G40" s="23"/>
      <c r="H40" s="23"/>
      <c r="I40" s="23"/>
      <c r="J40" s="14"/>
      <c r="K40" s="14"/>
      <c r="L40" s="14"/>
      <c r="M40" s="14"/>
      <c r="N40" s="14"/>
      <c r="O40" s="14"/>
      <c r="P40" s="14"/>
      <c r="Q40" s="14"/>
    </row>
    <row r="41" spans="1:17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</row>
    <row r="42" spans="1:17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</row>
    <row r="43" spans="1:17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</row>
  </sheetData>
  <mergeCells count="16">
    <mergeCell ref="B12:F12"/>
    <mergeCell ref="J23:J24"/>
    <mergeCell ref="K23:K24"/>
    <mergeCell ref="L23:L24"/>
    <mergeCell ref="B22:C22"/>
    <mergeCell ref="A23:A24"/>
    <mergeCell ref="B23:C24"/>
    <mergeCell ref="F23:F24"/>
    <mergeCell ref="G23:H24"/>
    <mergeCell ref="I23:I24"/>
    <mergeCell ref="N19:Q19"/>
    <mergeCell ref="G13:I13"/>
    <mergeCell ref="N15:Q15"/>
    <mergeCell ref="N16:Q16"/>
    <mergeCell ref="N17:Q17"/>
    <mergeCell ref="N18:Q18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ALT</vt:lpstr>
      <vt:lpstr>AST</vt:lpstr>
      <vt:lpstr>LDH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王杰</dc:creator>
  <cp:lastModifiedBy>王杰</cp:lastModifiedBy>
  <dcterms:created xsi:type="dcterms:W3CDTF">2015-06-05T18:17:20Z</dcterms:created>
  <dcterms:modified xsi:type="dcterms:W3CDTF">2022-01-22T02:39:05Z</dcterms:modified>
</cp:coreProperties>
</file>